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DIO OUMAROU\Desktop\dos_com_gaya\CR_Tanda\Document Tanda\"/>
    </mc:Choice>
  </mc:AlternateContent>
  <xr:revisionPtr revIDLastSave="0" documentId="8_{D3E302CC-84CC-4F98-9101-43555638A7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2" l="1"/>
  <c r="N47" i="2" s="1"/>
  <c r="N48" i="2" s="1"/>
  <c r="O141" i="2"/>
  <c r="O115" i="2"/>
  <c r="O92" i="2"/>
  <c r="N92" i="2"/>
  <c r="O77" i="2"/>
  <c r="N77" i="2"/>
  <c r="O43" i="2"/>
  <c r="N43" i="2"/>
  <c r="O24" i="2"/>
  <c r="N24" i="2"/>
  <c r="O48" i="2"/>
  <c r="M136" i="2"/>
  <c r="N136" i="2" s="1"/>
  <c r="O56" i="2"/>
  <c r="N56" i="2"/>
  <c r="N132" i="2"/>
  <c r="L132" i="2" s="1"/>
  <c r="M132" i="2" s="1"/>
  <c r="M131" i="2"/>
  <c r="N131" i="2" s="1"/>
  <c r="M123" i="2"/>
  <c r="P106" i="2"/>
  <c r="M134" i="2"/>
  <c r="N134" i="2" s="1"/>
  <c r="P134" i="2" s="1"/>
  <c r="O52" i="2"/>
  <c r="N52" i="2"/>
  <c r="M49" i="2"/>
  <c r="P49" i="2" s="1"/>
  <c r="M95" i="2"/>
  <c r="N95" i="2" s="1"/>
  <c r="M97" i="2"/>
  <c r="M96" i="2"/>
  <c r="P96" i="2" s="1"/>
  <c r="P89" i="2"/>
  <c r="L89" i="2"/>
  <c r="M86" i="2"/>
  <c r="P86" i="2" s="1"/>
  <c r="M75" i="2"/>
  <c r="P75" i="2" s="1"/>
  <c r="M72" i="2"/>
  <c r="P72" i="2" s="1"/>
  <c r="M26" i="2"/>
  <c r="P26" i="2" s="1"/>
  <c r="M25" i="2"/>
  <c r="P25" i="2" s="1"/>
  <c r="M140" i="2"/>
  <c r="P140" i="2" s="1"/>
  <c r="M139" i="2"/>
  <c r="P139" i="2" s="1"/>
  <c r="M138" i="2"/>
  <c r="P138" i="2" s="1"/>
  <c r="M137" i="2"/>
  <c r="M135" i="2"/>
  <c r="M133" i="2"/>
  <c r="P133" i="2" s="1"/>
  <c r="M130" i="2"/>
  <c r="M129" i="2"/>
  <c r="P129" i="2" s="1"/>
  <c r="M128" i="2"/>
  <c r="N128" i="2" s="1"/>
  <c r="M127" i="2"/>
  <c r="M126" i="2"/>
  <c r="M125" i="2"/>
  <c r="N125" i="2" s="1"/>
  <c r="M124" i="2"/>
  <c r="M122" i="2"/>
  <c r="P122" i="2" s="1"/>
  <c r="M121" i="2"/>
  <c r="P121" i="2" s="1"/>
  <c r="M120" i="2"/>
  <c r="P120" i="2" s="1"/>
  <c r="M54" i="2"/>
  <c r="P54" i="2" s="1"/>
  <c r="M55" i="2"/>
  <c r="P55" i="2" s="1"/>
  <c r="M119" i="2"/>
  <c r="P119" i="2" s="1"/>
  <c r="M118" i="2"/>
  <c r="P118" i="2" s="1"/>
  <c r="M51" i="2"/>
  <c r="P51" i="2" s="1"/>
  <c r="M50" i="2"/>
  <c r="P50" i="2" s="1"/>
  <c r="M113" i="2"/>
  <c r="P113" i="2" s="1"/>
  <c r="M114" i="2"/>
  <c r="P114" i="2" s="1"/>
  <c r="M112" i="2"/>
  <c r="P112" i="2" s="1"/>
  <c r="M111" i="2"/>
  <c r="P111" i="2" s="1"/>
  <c r="M110" i="2"/>
  <c r="P110" i="2" s="1"/>
  <c r="M109" i="2"/>
  <c r="P109" i="2" s="1"/>
  <c r="M108" i="2"/>
  <c r="N108" i="2" s="1"/>
  <c r="N115" i="2" s="1"/>
  <c r="N116" i="2" s="1"/>
  <c r="P107" i="2"/>
  <c r="M88" i="2"/>
  <c r="P88" i="2" s="1"/>
  <c r="M102" i="2"/>
  <c r="P102" i="2" s="1"/>
  <c r="M101" i="2"/>
  <c r="P101" i="2" s="1"/>
  <c r="M100" i="2"/>
  <c r="P100" i="2" s="1"/>
  <c r="M99" i="2"/>
  <c r="M98" i="2"/>
  <c r="P98" i="2" s="1"/>
  <c r="M94" i="2"/>
  <c r="M90" i="2"/>
  <c r="P90" i="2" s="1"/>
  <c r="M91" i="2"/>
  <c r="P91" i="2" s="1"/>
  <c r="M87" i="2"/>
  <c r="P87" i="2" s="1"/>
  <c r="M85" i="2"/>
  <c r="P85" i="2" s="1"/>
  <c r="M84" i="2"/>
  <c r="P84" i="2" s="1"/>
  <c r="M83" i="2"/>
  <c r="P83" i="2" s="1"/>
  <c r="M82" i="2"/>
  <c r="P82" i="2" s="1"/>
  <c r="M81" i="2"/>
  <c r="P81" i="2" s="1"/>
  <c r="M80" i="2"/>
  <c r="P80" i="2" s="1"/>
  <c r="M79" i="2"/>
  <c r="P79" i="2" s="1"/>
  <c r="M78" i="2"/>
  <c r="P78" i="2" s="1"/>
  <c r="M76" i="2"/>
  <c r="P76" i="2" s="1"/>
  <c r="M74" i="2"/>
  <c r="P74" i="2" s="1"/>
  <c r="M73" i="2"/>
  <c r="P73" i="2" s="1"/>
  <c r="M71" i="2"/>
  <c r="P71" i="2" s="1"/>
  <c r="M69" i="2"/>
  <c r="P69" i="2" s="1"/>
  <c r="M68" i="2"/>
  <c r="P68" i="2" s="1"/>
  <c r="M62" i="2"/>
  <c r="P62" i="2" s="1"/>
  <c r="M61" i="2"/>
  <c r="P61" i="2" s="1"/>
  <c r="M60" i="2"/>
  <c r="P60" i="2" s="1"/>
  <c r="M59" i="2"/>
  <c r="P59" i="2" s="1"/>
  <c r="M46" i="2"/>
  <c r="M45" i="2"/>
  <c r="P45" i="2" s="1"/>
  <c r="M44" i="2"/>
  <c r="P44" i="2" s="1"/>
  <c r="M42" i="2"/>
  <c r="P42" i="2" s="1"/>
  <c r="M41" i="2"/>
  <c r="P41" i="2" s="1"/>
  <c r="M40" i="2"/>
  <c r="P40" i="2" s="1"/>
  <c r="M39" i="2"/>
  <c r="P39" i="2" s="1"/>
  <c r="M38" i="2"/>
  <c r="P38" i="2" s="1"/>
  <c r="M37" i="2"/>
  <c r="P37" i="2" s="1"/>
  <c r="M27" i="2"/>
  <c r="P27" i="2" s="1"/>
  <c r="M70" i="2"/>
  <c r="P70" i="2" s="1"/>
  <c r="M67" i="2"/>
  <c r="P67" i="2" s="1"/>
  <c r="M66" i="2"/>
  <c r="P66" i="2" s="1"/>
  <c r="M65" i="2"/>
  <c r="P65" i="2" s="1"/>
  <c r="M64" i="2"/>
  <c r="P64" i="2" s="1"/>
  <c r="M63" i="2"/>
  <c r="P63" i="2" s="1"/>
  <c r="M34" i="2"/>
  <c r="P34" i="2" s="1"/>
  <c r="M29" i="2"/>
  <c r="P29" i="2" s="1"/>
  <c r="M30" i="2"/>
  <c r="M31" i="2"/>
  <c r="P31" i="2" s="1"/>
  <c r="M35" i="2"/>
  <c r="P35" i="2" s="1"/>
  <c r="M33" i="2"/>
  <c r="P33" i="2" s="1"/>
  <c r="M32" i="2"/>
  <c r="M19" i="2"/>
  <c r="P19" i="2" s="1"/>
  <c r="M20" i="2"/>
  <c r="M21" i="2"/>
  <c r="P21" i="2" s="1"/>
  <c r="M22" i="2"/>
  <c r="M23" i="2"/>
  <c r="P23" i="2" s="1"/>
  <c r="M18" i="2"/>
  <c r="P18" i="2" s="1"/>
  <c r="M17" i="2"/>
  <c r="M16" i="2"/>
  <c r="P16" i="2" s="1"/>
  <c r="M15" i="2"/>
  <c r="M14" i="2"/>
  <c r="P14" i="2" s="1"/>
  <c r="M13" i="2"/>
  <c r="M12" i="2"/>
  <c r="M11" i="2"/>
  <c r="M10" i="2"/>
  <c r="N32" i="2" l="1"/>
  <c r="P32" i="2" s="1"/>
  <c r="N30" i="2"/>
  <c r="P30" i="2" s="1"/>
  <c r="M48" i="2"/>
  <c r="M24" i="2"/>
  <c r="P43" i="2"/>
  <c r="P115" i="2"/>
  <c r="P116" i="2" s="1"/>
  <c r="P92" i="2"/>
  <c r="O103" i="2"/>
  <c r="O104" i="2" s="1"/>
  <c r="M92" i="2"/>
  <c r="M103" i="2" s="1"/>
  <c r="M141" i="2"/>
  <c r="P77" i="2"/>
  <c r="M43" i="2"/>
  <c r="M115" i="2"/>
  <c r="M116" i="2" s="1"/>
  <c r="N99" i="2"/>
  <c r="M77" i="2"/>
  <c r="P56" i="2"/>
  <c r="M56" i="2"/>
  <c r="N135" i="2"/>
  <c r="P135" i="2" s="1"/>
  <c r="N127" i="2"/>
  <c r="P127" i="2" s="1"/>
  <c r="P128" i="2"/>
  <c r="N124" i="2"/>
  <c r="P124" i="2" s="1"/>
  <c r="N126" i="2"/>
  <c r="P126" i="2" s="1"/>
  <c r="N130" i="2"/>
  <c r="P130" i="2" s="1"/>
  <c r="P132" i="2"/>
  <c r="N123" i="2"/>
  <c r="N137" i="2"/>
  <c r="P137" i="2" s="1"/>
  <c r="O116" i="2"/>
  <c r="P52" i="2"/>
  <c r="M52" i="2"/>
  <c r="P94" i="2"/>
  <c r="P125" i="2"/>
  <c r="M28" i="2"/>
  <c r="P10" i="2"/>
  <c r="P12" i="2"/>
  <c r="P11" i="2"/>
  <c r="P13" i="2"/>
  <c r="P15" i="2"/>
  <c r="P17" i="2"/>
  <c r="P20" i="2"/>
  <c r="P22" i="2"/>
  <c r="N141" i="2" l="1"/>
  <c r="P28" i="2"/>
  <c r="P36" i="2" s="1"/>
  <c r="N28" i="2"/>
  <c r="N103" i="2"/>
  <c r="N104" i="2" s="1"/>
  <c r="P24" i="2"/>
  <c r="M104" i="2"/>
  <c r="P99" i="2"/>
  <c r="P103" i="2" s="1"/>
  <c r="P104" i="2" s="1"/>
  <c r="P123" i="2"/>
  <c r="M36" i="2"/>
  <c r="M57" i="2" s="1"/>
  <c r="P131" i="2"/>
  <c r="P46" i="2"/>
  <c r="P48" i="2" s="1"/>
  <c r="N36" i="2" l="1"/>
  <c r="N57" i="2" s="1"/>
  <c r="N142" i="2" s="1"/>
  <c r="O36" i="2"/>
  <c r="O57" i="2" s="1"/>
  <c r="O142" i="2" s="1"/>
  <c r="P57" i="2"/>
  <c r="P141" i="2"/>
  <c r="M142" i="2"/>
  <c r="P142" i="2" l="1"/>
</calcChain>
</file>

<file path=xl/sharedStrings.xml><?xml version="1.0" encoding="utf-8"?>
<sst xmlns="http://schemas.openxmlformats.org/spreadsheetml/2006/main" count="489" uniqueCount="337">
  <si>
    <t>Unité</t>
  </si>
  <si>
    <t>Localisation</t>
  </si>
  <si>
    <t>Commune</t>
  </si>
  <si>
    <t>PTF</t>
  </si>
  <si>
    <t>REPUBLIQUE DU NIGER</t>
  </si>
  <si>
    <t>REGION DE DOSSO</t>
  </si>
  <si>
    <t>Session</t>
  </si>
  <si>
    <t>Formation</t>
  </si>
  <si>
    <t>Bénéficiaires</t>
  </si>
  <si>
    <t>Toutes les écoles de la commune</t>
  </si>
  <si>
    <t>Ha</t>
  </si>
  <si>
    <t>Séance</t>
  </si>
  <si>
    <t>CSI</t>
  </si>
  <si>
    <t>Plants</t>
  </si>
  <si>
    <t>Km</t>
  </si>
  <si>
    <t>DEPARTEMENT DE GAYA</t>
  </si>
  <si>
    <t>COMMUNE RURALE DE TANDA</t>
  </si>
  <si>
    <t>EFFETS</t>
  </si>
  <si>
    <t>PRODUITS</t>
  </si>
  <si>
    <t>AXE1 : AMELIORATION de L’ACCES DES POPULATIONS AUX SERVICES SOCIAUX DE BASE</t>
  </si>
  <si>
    <t>L’accès aux services sociaux de bases est Facilité</t>
  </si>
  <si>
    <t>Le rendement scolaire est amélioré</t>
  </si>
  <si>
    <t>Toutes les écoles</t>
  </si>
  <si>
    <t>Construire les latrines dans les écoles</t>
  </si>
  <si>
    <t xml:space="preserve">Bloc de latrines 2 à deux cabines </t>
  </si>
  <si>
    <t>Les écoles non pourvues de la commune</t>
  </si>
  <si>
    <t xml:space="preserve">Installation de Points d’eau dans les écoles </t>
  </si>
  <si>
    <t>Point d’eau</t>
  </si>
  <si>
    <t>Ecoles de la commune non pourvues</t>
  </si>
  <si>
    <t xml:space="preserve">Construire des classes équipées en matériaux définitifs </t>
  </si>
  <si>
    <t>Classes équipées</t>
  </si>
  <si>
    <t>Zones SIA, Albarkaayzé Tanda et Momboye</t>
  </si>
  <si>
    <t>Réhabiliter de classes</t>
  </si>
  <si>
    <t>Classes réhabilitée</t>
  </si>
  <si>
    <t xml:space="preserve">Les 4 Zones </t>
  </si>
  <si>
    <t>Confectionner des classes paillotes</t>
  </si>
  <si>
    <t>Classe paillote</t>
  </si>
  <si>
    <t xml:space="preserve">Toutes les écoles de la Commune </t>
  </si>
  <si>
    <t>Dotation en tables-bancs</t>
  </si>
  <si>
    <t>Table -blancs</t>
  </si>
  <si>
    <t>Réparer les tables-bancs</t>
  </si>
  <si>
    <t>Doter les élèves en fournitures scolaires</t>
  </si>
  <si>
    <t>Kit</t>
  </si>
  <si>
    <t>Tenir régulièrement les réunions de CAPED</t>
  </si>
  <si>
    <t>CAPED</t>
  </si>
  <si>
    <t>Centres</t>
  </si>
  <si>
    <t>U</t>
  </si>
  <si>
    <t>Sensibiliser les populations sur la scolarisation de la jeune fille et son maintien à l’école</t>
  </si>
  <si>
    <t>Séances</t>
  </si>
  <si>
    <t xml:space="preserve">Tanda-Sia Momboye et Albarkayzé </t>
  </si>
  <si>
    <t>Ouvrir des centres d’alphabétisation</t>
  </si>
  <si>
    <t>Centre alpha</t>
  </si>
  <si>
    <t xml:space="preserve">Les 4 zones </t>
  </si>
  <si>
    <t>Sensibiliser la population sur la fréquentation scolaire</t>
  </si>
  <si>
    <t>Tous les villages</t>
  </si>
  <si>
    <t>Clôturer les écoles primaires</t>
  </si>
  <si>
    <t>Mur de Clôture</t>
  </si>
  <si>
    <t>SIA CENTRE, Tanda Nord et Tanda Centre</t>
  </si>
  <si>
    <t>Renforcer les capacités des CGDES et FCC</t>
  </si>
  <si>
    <t>Echelle Communal</t>
  </si>
  <si>
    <t>L’accès aux soins de santé de qualité des hommes et des femmes est renforcé</t>
  </si>
  <si>
    <t>Clôturer des CSI</t>
  </si>
  <si>
    <t>Mur de clôture</t>
  </si>
  <si>
    <t>Réhabiliter les cases de santé</t>
  </si>
  <si>
    <t>CS réhabilitée</t>
  </si>
  <si>
    <t>Tokoye Bangou Nord ; MaIkassoua Koira, Ganda Tché Monboye Tonga</t>
  </si>
  <si>
    <t>Doter les CSI et Cases de Santé en Médicaments</t>
  </si>
  <si>
    <t>CSI de SIA, CSI de Tanda et CSI de Albarkayzé</t>
  </si>
  <si>
    <t xml:space="preserve">Sensibiliser la population dans le cadre de la prévention à base communautaire </t>
  </si>
  <si>
    <t xml:space="preserve">Action </t>
  </si>
  <si>
    <t>3 Aires de Santé de la CR Tanda</t>
  </si>
  <si>
    <t>Sensibiliser la population sur la fréquentation et l’accueil en milieu sanitaire</t>
  </si>
  <si>
    <t>CSI et CS</t>
  </si>
  <si>
    <t xml:space="preserve">Mener des Activités de prévention et de gestion des épidémies </t>
  </si>
  <si>
    <t>Aires de santé</t>
  </si>
  <si>
    <t>Faire une Assistance sociale au profit des personnes handicapées et aux femmes démunies</t>
  </si>
  <si>
    <t>COMMUNE</t>
  </si>
  <si>
    <t xml:space="preserve">Doter les centres de santé en Points d’eau </t>
  </si>
  <si>
    <t>Les CS et le CSI d’Albarkayzé</t>
  </si>
  <si>
    <t>La couverture en eau des populations Améliorée</t>
  </si>
  <si>
    <t>L’offre des services de l’eau de qualité aux hommes et femmes est renforcée</t>
  </si>
  <si>
    <t>Réhabiliter et optimiser les Mini AEP</t>
  </si>
  <si>
    <t>Mini-AEP réhabilitée</t>
  </si>
  <si>
    <t>Extension Mini-AEP</t>
  </si>
  <si>
    <t>Mini- AEP</t>
  </si>
  <si>
    <t>Construire de nouvelles Mini AEP multi villages</t>
  </si>
  <si>
    <t>AEP</t>
  </si>
  <si>
    <t>Tanda Sia Albarkayzé</t>
  </si>
  <si>
    <t>Construire des Forages /PMH</t>
  </si>
  <si>
    <t>Forage avec PMH</t>
  </si>
  <si>
    <t>Garin Mahalba Ladan Koira</t>
  </si>
  <si>
    <t>Installer une Station de Pompage Pastorale</t>
  </si>
  <si>
    <t>ETPP réalisé</t>
  </si>
  <si>
    <t>Korey Goussou</t>
  </si>
  <si>
    <t>Redynamiser/Former ou mettre en Place des comités de gestion des points d’eau (CGPE/AUSPE)</t>
  </si>
  <si>
    <t>Action</t>
  </si>
  <si>
    <t>Echelle communale</t>
  </si>
  <si>
    <t>Déclencher l’ATPC dans les villages</t>
  </si>
  <si>
    <t xml:space="preserve">Certificat FDAL délivré </t>
  </si>
  <si>
    <t>Réaliser des édicules publics</t>
  </si>
  <si>
    <t>Edicule publique réalisé</t>
  </si>
  <si>
    <t>Les 4 Marchés et 2 places Publiques</t>
  </si>
  <si>
    <t>La sécurité alimentaire durable est promue ainsi la gestion durable des ressources naturelles</t>
  </si>
  <si>
    <t>Les Productions agricoles ont augmenté</t>
  </si>
  <si>
    <t>Petite irrigation au niveau de la Basse Terrasse SIA-KONZA</t>
  </si>
  <si>
    <t>ha</t>
  </si>
  <si>
    <t>Zone SIA –Konza</t>
  </si>
  <si>
    <t xml:space="preserve">Aménager de sites maraîchers communautaires  </t>
  </si>
  <si>
    <t>Réaliser des Mini-Barrages</t>
  </si>
  <si>
    <t>Mini-Barrage</t>
  </si>
  <si>
    <t>Tanda Bangou et Goroun Lafia</t>
  </si>
  <si>
    <t>Doter les producteurs et productrices   agricoles   en Unités de Culture attelée (Bovine)</t>
  </si>
  <si>
    <t xml:space="preserve">       UCA</t>
  </si>
  <si>
    <t>Zones SIA-TANDA_Momboye et Albarkayzé</t>
  </si>
  <si>
    <t>Les Zones SIA, Tanda, Momboye et Albarkayzé</t>
  </si>
  <si>
    <t>Doter les producteurs et productrices en semences améliorée (mil)</t>
  </si>
  <si>
    <t>Kg</t>
  </si>
  <si>
    <t>Doter les producteurs et productrices en semences améliorée (Sorgho)</t>
  </si>
  <si>
    <t>Doter les producteurs et productrices en semences améliorée (Maïs)</t>
  </si>
  <si>
    <t>Doter les producteurs et productrices en semences améliorée (Riz « Gambiaca »)</t>
  </si>
  <si>
    <t xml:space="preserve">Doter les producteurs et productrices en semences améliorées de Niébé </t>
  </si>
  <si>
    <t>Recycler et équiper les producteurs multiplicateurs de semences améliorés</t>
  </si>
  <si>
    <t>Producteur</t>
  </si>
  <si>
    <t>Villages de Albarkaîzé, Sia et Tanda</t>
  </si>
  <si>
    <t>Former et équiper les brigadiers phytosanitaires</t>
  </si>
  <si>
    <t>Brigadiers</t>
  </si>
  <si>
    <t>Former les producteurs et productrices sur les techniques agricoles modernes</t>
  </si>
  <si>
    <t>Les OP de la commune</t>
  </si>
  <si>
    <t>Sensibiliser les producteurs sur les risques climatiques</t>
  </si>
  <si>
    <t>Centres de regroupe-ment de Albarkayzé, Tanda, Sia et Momboye</t>
  </si>
  <si>
    <t>Installer de SCAP-RU dans les villages</t>
  </si>
  <si>
    <t>SCAP-RU</t>
  </si>
  <si>
    <t>Leté, Sia, Yayé Kouara, Talambou</t>
  </si>
  <si>
    <t>Installer des pluviomètres dans les villages</t>
  </si>
  <si>
    <t xml:space="preserve">Pluviomètre </t>
  </si>
  <si>
    <t>Dans les 4 Zones</t>
  </si>
  <si>
    <t>Construire une aire d’abattage</t>
  </si>
  <si>
    <t>Aire</t>
  </si>
  <si>
    <t xml:space="preserve">SIA </t>
  </si>
  <si>
    <t>La Productivité du secteur de l’élevage est améliorée</t>
  </si>
  <si>
    <t>Construire et équiper de Boutique Aliment Bétail</t>
  </si>
  <si>
    <t>BAB</t>
  </si>
  <si>
    <t>SIA Albarkayzé, Tanda, lété,</t>
  </si>
  <si>
    <t>Construire et équiper de Banque d’intrants Zootechniques</t>
  </si>
  <si>
    <t>BIZ</t>
  </si>
  <si>
    <t>Tanda</t>
  </si>
  <si>
    <t>Construire de parcs de vaccination</t>
  </si>
  <si>
    <t>Parc de vaccination</t>
  </si>
  <si>
    <t>Tanda lété, SIA,</t>
  </si>
  <si>
    <t>Construire un marché à bétail</t>
  </si>
  <si>
    <t>Marché à bétail</t>
  </si>
  <si>
    <t xml:space="preserve">Organiser de séances de vaccination du cheptel </t>
  </si>
  <si>
    <t>Têtes embouchées</t>
  </si>
  <si>
    <t xml:space="preserve">       Kit </t>
  </si>
  <si>
    <t xml:space="preserve"> 13 villages admt de la commune</t>
  </si>
  <si>
    <t>Aire de pâturage</t>
  </si>
  <si>
    <t xml:space="preserve">Daly Bangou, Korey Gousso, Doutchin Fodi Taguido Kouara Angana </t>
  </si>
  <si>
    <t>ml</t>
  </si>
  <si>
    <t>Les ressources naturelles de la commune sont protégées, et durablement gérées</t>
  </si>
  <si>
    <t>Mare</t>
  </si>
  <si>
    <t>Daga -daga</t>
  </si>
  <si>
    <t>Récupérer de terre dégradées (demi-lunes, banquettes, cordons, seuils, Zaî</t>
  </si>
  <si>
    <t>Daly Bangou, Korey Gousso, Doutchin Fodi Taguido Kouara Angana</t>
  </si>
  <si>
    <t>Echelle Communale</t>
  </si>
  <si>
    <t>Redynamiser les structures locales de gestion (SLG)</t>
  </si>
  <si>
    <t>Traiter les Koris</t>
  </si>
  <si>
    <t>SIA, Tokoye Bongou, Tanda Gandatché</t>
  </si>
  <si>
    <t>Bangoubi</t>
  </si>
  <si>
    <t>Mettre en place de pépinières villageoises</t>
  </si>
  <si>
    <t>Pépinière</t>
  </si>
  <si>
    <t>Développement de l’économie locale</t>
  </si>
  <si>
    <t>Les infrastructures économiques de la commune sont renforcées</t>
  </si>
  <si>
    <t>Le réseau électrique de la commune est renforcé</t>
  </si>
  <si>
    <t>Les capacités socioéconomiques des femmes et des jeunes sont augmentées</t>
  </si>
  <si>
    <t xml:space="preserve">Réhabiliter de pistes Rurales </t>
  </si>
  <si>
    <t>Construire de hangars de marchés</t>
  </si>
  <si>
    <t xml:space="preserve">Mise à disposition des moulins aux femmes </t>
  </si>
  <si>
    <t>Organiser et Appuyer les jeunes filles et garçons issues des Centres de Formation professionnelles en GIE</t>
  </si>
  <si>
    <t>Organiser des activités sportives</t>
  </si>
  <si>
    <t>AXE 4 : PROMOTION D’UNE GOUVERNANCE CITOYENNE DANS UN ENVIRONNEMENT DE PAIX ET DE SECURITE DURABLE ET DE COHESION SOCIALE</t>
  </si>
  <si>
    <t>La gouvernance, paix et sécurité sont promues</t>
  </si>
  <si>
    <t>Les conditions sécuritaires et de paix sont renforcées</t>
  </si>
  <si>
    <t>La gestion administrative et financière est améliorée</t>
  </si>
  <si>
    <t>Sensibilisation des communautés sur la paix et la sécurité</t>
  </si>
  <si>
    <t>Centre de regroupement (Albarkayzé, Sia, Tanda et Momboye</t>
  </si>
  <si>
    <t>Assurer le fonctionnement des OSV et SCAP-RU</t>
  </si>
  <si>
    <t>Mairie</t>
  </si>
  <si>
    <t>Véhicule</t>
  </si>
  <si>
    <t xml:space="preserve">Branchement de la mairie au réseau électrique </t>
  </si>
  <si>
    <t>Définir une stratégie de Mobilisation des ressources internes (sensibilisation)</t>
  </si>
  <si>
    <t>Suivre/évaluer et Elaborer les PIA/PDC</t>
  </si>
  <si>
    <t>Organisation des voyages d’études</t>
  </si>
  <si>
    <t>Acquisition de motos</t>
  </si>
  <si>
    <t>moto</t>
  </si>
  <si>
    <t>DMP</t>
  </si>
  <si>
    <t>Initier le Budget participatif</t>
  </si>
  <si>
    <t>Trim1</t>
  </si>
  <si>
    <t>Trim2</t>
  </si>
  <si>
    <t>Trim3</t>
  </si>
  <si>
    <t>Trim4</t>
  </si>
  <si>
    <t>Actions/Activités</t>
  </si>
  <si>
    <t>Secteur</t>
  </si>
  <si>
    <t xml:space="preserve">Quantité </t>
  </si>
  <si>
    <t>Réparrtition des quantités</t>
  </si>
  <si>
    <t xml:space="preserve">Coût unitaire </t>
  </si>
  <si>
    <t xml:space="preserve">plan de financement </t>
  </si>
  <si>
    <t>Total Education</t>
  </si>
  <si>
    <t xml:space="preserve"> La santé  de la population est améliorée</t>
  </si>
  <si>
    <t xml:space="preserve">Santé </t>
  </si>
  <si>
    <t>Transformer des Cases de Santé en CSI</t>
  </si>
  <si>
    <t>CS des Quatres Z</t>
  </si>
  <si>
    <t>Sia Zamtouri Bangou Albarkaïzé</t>
  </si>
  <si>
    <t>Total Santé</t>
  </si>
  <si>
    <t>Coture Cimétière de Tanda</t>
  </si>
  <si>
    <t>Toungan Darfou</t>
  </si>
  <si>
    <t>Mettre en place d'un dispositif d'ordures ménagères</t>
  </si>
  <si>
    <t>Cadre de vie est améliorée</t>
  </si>
  <si>
    <t>echelle communale</t>
  </si>
  <si>
    <t>Total Hygiène/Assainissement</t>
  </si>
  <si>
    <t xml:space="preserve">TOTAL AXE I: </t>
  </si>
  <si>
    <t>AXE 2 : PROMOTION DU DEVELOPPEMENT RURAL -DEVELOPPEMENT AGRICOLE RESILIENTE ET DURABLE</t>
  </si>
  <si>
    <t>Total/ Agricole</t>
  </si>
  <si>
    <t>Agri</t>
  </si>
  <si>
    <t>Elevage</t>
  </si>
  <si>
    <t>Total Elevage</t>
  </si>
  <si>
    <t>Total Environnement</t>
  </si>
  <si>
    <t xml:space="preserve">Total Hydraulique </t>
  </si>
  <si>
    <t>5 villages et hameaux de la commune</t>
  </si>
  <si>
    <t>Installation d'incinérateurs</t>
  </si>
  <si>
    <t xml:space="preserve">les CSI et CS </t>
  </si>
  <si>
    <t>Incinérateurs installés</t>
  </si>
  <si>
    <t>TOTAL AXE  II</t>
  </si>
  <si>
    <t>AXE III: PROMOTION DES ACTIVITES ECONOMIQUES DES JEUNES, DES FEMMES, ET DES PERSONNES VULNERABLES</t>
  </si>
  <si>
    <t>Energie</t>
  </si>
  <si>
    <t>Ecoloc</t>
  </si>
  <si>
    <t>Echelle Com</t>
  </si>
  <si>
    <t>PF</t>
  </si>
  <si>
    <t>Villages de…....</t>
  </si>
  <si>
    <t>Femmes/Jeune</t>
  </si>
  <si>
    <t>Emploi des Jeunes</t>
  </si>
  <si>
    <t>GIE Créé</t>
  </si>
  <si>
    <t>Vulgariser les textes sur les droits de la femme, des enfants et des personnes handicapées</t>
  </si>
  <si>
    <t>Les activités sportives et culturelles sont développées</t>
  </si>
  <si>
    <t xml:space="preserve">Micro-crédits aux femmes et  aux jeunes </t>
  </si>
  <si>
    <t>echelle com</t>
  </si>
  <si>
    <t>action</t>
  </si>
  <si>
    <t>Droits humains</t>
  </si>
  <si>
    <t>Marché de Tanda</t>
  </si>
  <si>
    <t>Réhabilitation aires d'abatage</t>
  </si>
  <si>
    <t>aire réhabilités</t>
  </si>
  <si>
    <t>Tanda, Sia</t>
  </si>
  <si>
    <t>Total Ecoloc</t>
  </si>
  <si>
    <t>EPT</t>
  </si>
  <si>
    <t>Jeunes artisans formés</t>
  </si>
  <si>
    <t xml:space="preserve">Amenagement sommaire  des autogares </t>
  </si>
  <si>
    <t>Formation des jeunes artisans en fabrication de charrue et houe et équipement</t>
  </si>
  <si>
    <t xml:space="preserve">sport </t>
  </si>
  <si>
    <t xml:space="preserve">Aménager de terrains de Football </t>
  </si>
  <si>
    <t>culture</t>
  </si>
  <si>
    <t>TOTAL AXE III</t>
  </si>
  <si>
    <t>TotalJeunesse Sport/Culture</t>
  </si>
  <si>
    <t>Les personnes âgées et celles en situation de Handicap sont assistées</t>
  </si>
  <si>
    <t>Insertion socio-économique des personnes en situation de Handicap</t>
  </si>
  <si>
    <t>Appuyer les personnes âgées et les personnes en situation de Handicap</t>
  </si>
  <si>
    <t>relèvement</t>
  </si>
  <si>
    <t>Paix/sécu</t>
  </si>
  <si>
    <t>Mettre en place. /Redynamiser des comités villageois de vigilance</t>
  </si>
  <si>
    <t xml:space="preserve">Renforcer les capacités techniques, et organisationnelles des agents des services Municipaux  </t>
  </si>
  <si>
    <t>Doter la mairie en véhicule4/4</t>
  </si>
  <si>
    <t xml:space="preserve">Assurer l’organisation des réunions du cadre de concertation multi-acteurs </t>
  </si>
  <si>
    <t>Organiser de table-rondes des partenaires de la Commune pour la mise en œuvre du PDC</t>
  </si>
  <si>
    <t>Elaboration de Dossiers de Micro-projets</t>
  </si>
  <si>
    <t>Sécurité/Paix</t>
  </si>
  <si>
    <t>Echelle com</t>
  </si>
  <si>
    <t>CCV</t>
  </si>
  <si>
    <t>Secu Foncière</t>
  </si>
  <si>
    <t>Echelle Comm</t>
  </si>
  <si>
    <t>Admt</t>
  </si>
  <si>
    <t>Branchement</t>
  </si>
  <si>
    <t>Gouvernance</t>
  </si>
  <si>
    <t xml:space="preserve">action </t>
  </si>
  <si>
    <t>Couvernance</t>
  </si>
  <si>
    <t xml:space="preserve">Installer un comité de mise en œuvre et de Suivi/Evaluation du PDC/PIA </t>
  </si>
  <si>
    <t>Etudes</t>
  </si>
  <si>
    <t>Transport</t>
  </si>
  <si>
    <t>Décentralisation</t>
  </si>
  <si>
    <t>Former les acteurs municipaux sur leurs rôles</t>
  </si>
  <si>
    <t>Civisme</t>
  </si>
  <si>
    <t>Budget Participatif</t>
  </si>
  <si>
    <t>Vulgariser des textes sur l’utilisation des ressources partagées</t>
  </si>
  <si>
    <t>G Foncière</t>
  </si>
  <si>
    <t>Total TAXE IV</t>
  </si>
  <si>
    <t>TOTAL PIA</t>
  </si>
  <si>
    <t>Appui des petits producteurs en Moto-pompes</t>
  </si>
  <si>
    <t>villages agricoles</t>
  </si>
  <si>
    <t>Motopompes</t>
  </si>
  <si>
    <t>Embouche ovine au profit des femmes</t>
  </si>
  <si>
    <t>Bêliers</t>
  </si>
  <si>
    <t>Former les jeunes éleveurs sur la loi sur le pastoralisme</t>
  </si>
  <si>
    <t>Embouche bovine au profit des hommes (20) et les femme (30) démunis</t>
  </si>
  <si>
    <t xml:space="preserve">Promouvoir l’Aviculture au profit des jeunes (garçons et filles) producteurs </t>
  </si>
  <si>
    <t>Aménagement aires de pâturage.</t>
  </si>
  <si>
    <t>Sécurisation (Balises) couloirs de passage</t>
  </si>
  <si>
    <t>Env</t>
  </si>
  <si>
    <t>Momboye T</t>
  </si>
  <si>
    <t xml:space="preserve">Promouvoir de la régénération naturelle assistée </t>
  </si>
  <si>
    <t>protection de la forêt</t>
  </si>
  <si>
    <t>Ratissage RA</t>
  </si>
  <si>
    <t>Route ; SIA-Tella, SIA-Kawara, Daga-Daga Albarkayze</t>
  </si>
  <si>
    <t>electrification rurale</t>
  </si>
  <si>
    <t>sensibilisation pour Lutter contre l’incivisme fiscal</t>
  </si>
  <si>
    <t>Total Vulnérable</t>
  </si>
  <si>
    <t>Création/Réhabilitation plateformes multi-fonctions au profit des femmes vulnérables</t>
  </si>
  <si>
    <t>Achat de pirogue</t>
  </si>
  <si>
    <t>Pirogue</t>
  </si>
  <si>
    <t>Réhabilitation du siège de la Mairie et équipement</t>
  </si>
  <si>
    <t>Montant Total</t>
  </si>
  <si>
    <t>dvpmT DU Sport de la culture</t>
  </si>
  <si>
    <t>Organiser des activités Culturelles (f$ete des pêcheurs)</t>
  </si>
  <si>
    <t xml:space="preserve">Protection social </t>
  </si>
  <si>
    <t>production de plants</t>
  </si>
  <si>
    <t>Developpement piscicole</t>
  </si>
  <si>
    <t>Aménage,ent aires pastorales</t>
  </si>
  <si>
    <t xml:space="preserve">Récuperation de Terres agricoles </t>
  </si>
  <si>
    <t xml:space="preserve">charrette asine </t>
  </si>
  <si>
    <t>Arrêté le présent PIA à la Somme de Un Milliards Cent six Millions  Sept-Cent Quarante Trois Mille (1 106 743 000) Francs CFA</t>
  </si>
  <si>
    <t>Fait le …...../….../2021</t>
  </si>
  <si>
    <t>PLAN D'INVESTISSEMENT ANNUEL (PIA) 2022</t>
  </si>
  <si>
    <t>CSI ….......</t>
  </si>
  <si>
    <t>Educ</t>
  </si>
  <si>
    <t>Hydrau</t>
  </si>
  <si>
    <t>Hyg/Ass</t>
  </si>
  <si>
    <t>Dotation en produits phytosanitaires</t>
  </si>
  <si>
    <t>ReboIsement</t>
  </si>
  <si>
    <t xml:space="preserve">Former les Membres de comté de Suivi/Evaluation du PDC/PIA  </t>
  </si>
  <si>
    <t>Le MAIRE</t>
  </si>
  <si>
    <t>HAROUNA MAIDAWA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</si>
</sst>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43" fontId="0" fillId="6" borderId="2" xfId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165" fontId="10" fillId="0" borderId="2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center"/>
    </xf>
    <xf numFmtId="165" fontId="10" fillId="0" borderId="2" xfId="1" applyNumberFormat="1" applyFont="1" applyBorder="1"/>
    <xf numFmtId="165" fontId="10" fillId="0" borderId="2" xfId="0" applyNumberFormat="1" applyFont="1" applyBorder="1"/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/>
    <xf numFmtId="165" fontId="10" fillId="0" borderId="8" xfId="1" applyNumberFormat="1" applyFont="1" applyBorder="1"/>
    <xf numFmtId="0" fontId="7" fillId="0" borderId="5" xfId="0" applyFont="1" applyBorder="1" applyAlignment="1">
      <alignment vertical="center" wrapText="1"/>
    </xf>
    <xf numFmtId="165" fontId="9" fillId="0" borderId="2" xfId="0" applyNumberFormat="1" applyFont="1" applyBorder="1"/>
    <xf numFmtId="43" fontId="7" fillId="0" borderId="17" xfId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0" fillId="0" borderId="5" xfId="0" applyFont="1" applyFill="1" applyBorder="1"/>
    <xf numFmtId="165" fontId="10" fillId="0" borderId="5" xfId="1" applyNumberFormat="1" applyFont="1" applyFill="1" applyBorder="1"/>
    <xf numFmtId="43" fontId="7" fillId="0" borderId="12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165" fontId="10" fillId="0" borderId="5" xfId="1" applyNumberFormat="1" applyFont="1" applyBorder="1"/>
    <xf numFmtId="43" fontId="7" fillId="0" borderId="9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165" fontId="10" fillId="0" borderId="5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65" fontId="9" fillId="0" borderId="2" xfId="1" applyNumberFormat="1" applyFont="1" applyBorder="1"/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165" fontId="9" fillId="0" borderId="2" xfId="1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/>
    </xf>
    <xf numFmtId="165" fontId="9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165" fontId="10" fillId="0" borderId="2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/>
    <xf numFmtId="165" fontId="10" fillId="0" borderId="3" xfId="1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/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65" fontId="12" fillId="0" borderId="2" xfId="0" applyNumberFormat="1" applyFont="1" applyBorder="1" applyAlignment="1">
      <alignment horizontal="right" vertical="center"/>
    </xf>
    <xf numFmtId="43" fontId="10" fillId="0" borderId="2" xfId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165" fontId="9" fillId="5" borderId="2" xfId="0" applyNumberFormat="1" applyFont="1" applyFill="1" applyBorder="1"/>
    <xf numFmtId="0" fontId="9" fillId="0" borderId="5" xfId="0" applyFont="1" applyBorder="1" applyAlignment="1">
      <alignment horizontal="center"/>
    </xf>
    <xf numFmtId="165" fontId="9" fillId="0" borderId="5" xfId="0" applyNumberFormat="1" applyFont="1" applyBorder="1"/>
    <xf numFmtId="165" fontId="10" fillId="0" borderId="0" xfId="0" applyNumberFormat="1" applyFont="1"/>
    <xf numFmtId="165" fontId="14" fillId="0" borderId="2" xfId="0" applyNumberFormat="1" applyFont="1" applyBorder="1" applyAlignment="1">
      <alignment horizontal="center" vertical="center"/>
    </xf>
    <xf numFmtId="165" fontId="10" fillId="0" borderId="8" xfId="1" applyNumberFormat="1" applyFont="1" applyBorder="1" applyAlignment="1">
      <alignment vertical="center"/>
    </xf>
    <xf numFmtId="3" fontId="15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165" fontId="16" fillId="0" borderId="8" xfId="1" applyNumberFormat="1" applyFont="1" applyBorder="1" applyAlignment="1">
      <alignment vertical="center"/>
    </xf>
    <xf numFmtId="165" fontId="10" fillId="0" borderId="2" xfId="1" applyNumberFormat="1" applyFont="1" applyBorder="1" applyAlignment="1">
      <alignment vertical="top"/>
    </xf>
    <xf numFmtId="165" fontId="9" fillId="4" borderId="2" xfId="1" applyNumberFormat="1" applyFont="1" applyFill="1" applyBorder="1"/>
    <xf numFmtId="165" fontId="15" fillId="0" borderId="2" xfId="1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5" fontId="8" fillId="3" borderId="2" xfId="0" applyNumberFormat="1" applyFont="1" applyFill="1" applyBorder="1" applyAlignment="1">
      <alignment vertical="center" wrapText="1"/>
    </xf>
    <xf numFmtId="165" fontId="10" fillId="0" borderId="2" xfId="1" applyNumberFormat="1" applyFont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0"/>
  <sheetViews>
    <sheetView tabSelected="1" topLeftCell="A7" workbookViewId="0">
      <pane xSplit="12" ySplit="6" topLeftCell="M144" activePane="bottomRight" state="frozen"/>
      <selection activeCell="A7" sqref="A7"/>
      <selection pane="topRight" activeCell="M7" sqref="M7"/>
      <selection pane="bottomLeft" activeCell="A13" sqref="A13"/>
      <selection pane="bottomRight" activeCell="A10" sqref="A10:A23"/>
    </sheetView>
  </sheetViews>
  <sheetFormatPr baseColWidth="10" defaultRowHeight="15" x14ac:dyDescent="0.25"/>
  <cols>
    <col min="1" max="1" width="7.5703125" customWidth="1"/>
    <col min="2" max="2" width="11.28515625" customWidth="1"/>
    <col min="3" max="3" width="16.140625" customWidth="1"/>
    <col min="4" max="4" width="7.7109375" customWidth="1"/>
    <col min="5" max="5" width="11.85546875" customWidth="1"/>
    <col min="6" max="6" width="9.140625" customWidth="1"/>
    <col min="7" max="7" width="5.7109375" customWidth="1"/>
    <col min="8" max="9" width="3.7109375" customWidth="1"/>
    <col min="10" max="10" width="3" customWidth="1"/>
    <col min="11" max="11" width="3.42578125" customWidth="1"/>
    <col min="12" max="12" width="7.42578125" customWidth="1"/>
    <col min="13" max="13" width="9.42578125" customWidth="1"/>
    <col min="14" max="14" width="11.42578125" customWidth="1"/>
    <col min="15" max="15" width="8.140625" customWidth="1"/>
    <col min="16" max="16" width="9.5703125" customWidth="1"/>
  </cols>
  <sheetData>
    <row r="1" spans="1:16" x14ac:dyDescent="0.25">
      <c r="A1" s="31" t="s">
        <v>4</v>
      </c>
      <c r="B1" s="31"/>
    </row>
    <row r="2" spans="1:16" x14ac:dyDescent="0.25">
      <c r="A2" s="31" t="s">
        <v>5</v>
      </c>
      <c r="B2" s="31"/>
    </row>
    <row r="3" spans="1:16" x14ac:dyDescent="0.25">
      <c r="A3" s="31" t="s">
        <v>15</v>
      </c>
      <c r="B3" s="31"/>
    </row>
    <row r="4" spans="1:16" x14ac:dyDescent="0.25">
      <c r="A4" s="31" t="s">
        <v>16</v>
      </c>
      <c r="B4" s="31"/>
      <c r="D4" s="33" t="s">
        <v>327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7" spans="1:16" ht="15" customHeight="1" x14ac:dyDescent="0.25">
      <c r="A7" s="19" t="s">
        <v>17</v>
      </c>
      <c r="B7" s="29" t="s">
        <v>18</v>
      </c>
      <c r="C7" s="29" t="s">
        <v>200</v>
      </c>
      <c r="D7" s="29" t="s">
        <v>201</v>
      </c>
      <c r="E7" s="29" t="s">
        <v>1</v>
      </c>
      <c r="F7" s="29" t="s">
        <v>0</v>
      </c>
      <c r="G7" s="29" t="s">
        <v>202</v>
      </c>
      <c r="H7" s="21" t="s">
        <v>203</v>
      </c>
      <c r="I7" s="22"/>
      <c r="J7" s="22"/>
      <c r="K7" s="23"/>
      <c r="L7" s="24" t="s">
        <v>204</v>
      </c>
      <c r="M7" s="25" t="s">
        <v>316</v>
      </c>
      <c r="N7" s="26" t="s">
        <v>205</v>
      </c>
      <c r="O7" s="26"/>
      <c r="P7" s="26"/>
    </row>
    <row r="8" spans="1:16" x14ac:dyDescent="0.25">
      <c r="A8" s="20"/>
      <c r="B8" s="30"/>
      <c r="C8" s="30"/>
      <c r="D8" s="30"/>
      <c r="E8" s="30"/>
      <c r="F8" s="30"/>
      <c r="G8" s="30"/>
      <c r="H8" s="27" t="s">
        <v>196</v>
      </c>
      <c r="I8" s="27" t="s">
        <v>197</v>
      </c>
      <c r="J8" s="27" t="s">
        <v>198</v>
      </c>
      <c r="K8" s="27" t="s">
        <v>199</v>
      </c>
      <c r="L8" s="24"/>
      <c r="M8" s="25"/>
      <c r="N8" s="27" t="s">
        <v>2</v>
      </c>
      <c r="O8" s="27" t="s">
        <v>8</v>
      </c>
      <c r="P8" s="28" t="s">
        <v>3</v>
      </c>
    </row>
    <row r="9" spans="1:16" ht="9.75" customHeight="1" x14ac:dyDescent="0.25">
      <c r="A9" s="16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</row>
    <row r="10" spans="1:16" ht="51" x14ac:dyDescent="0.25">
      <c r="A10" s="13" t="s">
        <v>20</v>
      </c>
      <c r="B10" s="13" t="s">
        <v>21</v>
      </c>
      <c r="C10" s="12" t="s">
        <v>23</v>
      </c>
      <c r="D10" s="1" t="s">
        <v>329</v>
      </c>
      <c r="E10" s="10" t="s">
        <v>25</v>
      </c>
      <c r="F10" s="1" t="s">
        <v>24</v>
      </c>
      <c r="G10" s="1">
        <v>12</v>
      </c>
      <c r="H10" s="3"/>
      <c r="I10" s="3"/>
      <c r="J10" s="3"/>
      <c r="K10" s="6"/>
      <c r="L10" s="153">
        <v>2500</v>
      </c>
      <c r="M10" s="152">
        <f>L10*G10</f>
        <v>30000</v>
      </c>
      <c r="N10" s="5">
        <v>0</v>
      </c>
      <c r="O10" s="5"/>
      <c r="P10" s="5">
        <f>M10-(N10+O10)</f>
        <v>30000</v>
      </c>
    </row>
    <row r="11" spans="1:16" ht="38.25" x14ac:dyDescent="0.25">
      <c r="A11" s="14"/>
      <c r="B11" s="14"/>
      <c r="C11" s="12" t="s">
        <v>26</v>
      </c>
      <c r="D11" s="11" t="s">
        <v>329</v>
      </c>
      <c r="E11" s="2" t="s">
        <v>28</v>
      </c>
      <c r="F11" s="1" t="s">
        <v>27</v>
      </c>
      <c r="G11" s="1">
        <v>7</v>
      </c>
      <c r="H11" s="3"/>
      <c r="I11" s="3"/>
      <c r="J11" s="3"/>
      <c r="K11" s="6"/>
      <c r="L11" s="9">
        <v>150</v>
      </c>
      <c r="M11" s="7">
        <f t="shared" ref="M11:M23" si="0">L11*G11</f>
        <v>1050</v>
      </c>
      <c r="N11" s="5">
        <v>0</v>
      </c>
      <c r="O11" s="5"/>
      <c r="P11" s="5">
        <f t="shared" ref="P11:P23" si="1">M11-(N11+O11)</f>
        <v>1050</v>
      </c>
    </row>
    <row r="12" spans="1:16" ht="51" customHeight="1" x14ac:dyDescent="0.25">
      <c r="A12" s="14"/>
      <c r="B12" s="14"/>
      <c r="C12" s="1" t="s">
        <v>29</v>
      </c>
      <c r="D12" s="11" t="s">
        <v>329</v>
      </c>
      <c r="E12" s="2" t="s">
        <v>31</v>
      </c>
      <c r="F12" s="1" t="s">
        <v>30</v>
      </c>
      <c r="G12" s="1">
        <v>12</v>
      </c>
      <c r="H12" s="3"/>
      <c r="I12" s="3"/>
      <c r="J12" s="3"/>
      <c r="K12" s="6"/>
      <c r="L12" s="8">
        <v>8000</v>
      </c>
      <c r="M12" s="152">
        <f t="shared" si="0"/>
        <v>96000</v>
      </c>
      <c r="N12" s="45">
        <v>36000</v>
      </c>
      <c r="O12" s="5"/>
      <c r="P12" s="5">
        <f t="shared" si="1"/>
        <v>60000</v>
      </c>
    </row>
    <row r="13" spans="1:16" ht="38.25" x14ac:dyDescent="0.25">
      <c r="A13" s="14"/>
      <c r="B13" s="14"/>
      <c r="C13" s="1" t="s">
        <v>32</v>
      </c>
      <c r="D13" s="11" t="s">
        <v>329</v>
      </c>
      <c r="E13" s="2" t="s">
        <v>34</v>
      </c>
      <c r="F13" s="1" t="s">
        <v>33</v>
      </c>
      <c r="G13" s="1">
        <v>5</v>
      </c>
      <c r="H13" s="3"/>
      <c r="I13" s="3"/>
      <c r="J13" s="3"/>
      <c r="K13" s="6"/>
      <c r="L13" s="8">
        <v>2000</v>
      </c>
      <c r="M13" s="152">
        <f t="shared" si="0"/>
        <v>10000</v>
      </c>
      <c r="N13" s="5"/>
      <c r="O13" s="5"/>
      <c r="P13" s="5">
        <f t="shared" si="1"/>
        <v>10000</v>
      </c>
    </row>
    <row r="14" spans="1:16" ht="36.75" customHeight="1" x14ac:dyDescent="0.25">
      <c r="A14" s="14"/>
      <c r="B14" s="14"/>
      <c r="C14" s="12" t="s">
        <v>35</v>
      </c>
      <c r="D14" s="11" t="s">
        <v>329</v>
      </c>
      <c r="E14" s="2" t="s">
        <v>37</v>
      </c>
      <c r="F14" s="1" t="s">
        <v>36</v>
      </c>
      <c r="G14" s="1">
        <v>30</v>
      </c>
      <c r="H14" s="3"/>
      <c r="I14" s="3"/>
      <c r="J14" s="3"/>
      <c r="K14" s="6"/>
      <c r="L14" s="9">
        <v>30</v>
      </c>
      <c r="M14" s="7">
        <f t="shared" si="0"/>
        <v>900</v>
      </c>
      <c r="N14" s="5"/>
      <c r="O14" s="5"/>
      <c r="P14" s="5">
        <f t="shared" si="1"/>
        <v>900</v>
      </c>
    </row>
    <row r="15" spans="1:16" ht="44.25" customHeight="1" x14ac:dyDescent="0.25">
      <c r="A15" s="14"/>
      <c r="B15" s="14"/>
      <c r="C15" s="12" t="s">
        <v>38</v>
      </c>
      <c r="D15" s="11" t="s">
        <v>329</v>
      </c>
      <c r="E15" s="2" t="s">
        <v>9</v>
      </c>
      <c r="F15" s="1" t="s">
        <v>39</v>
      </c>
      <c r="G15" s="1">
        <v>300</v>
      </c>
      <c r="H15" s="3"/>
      <c r="I15" s="3"/>
      <c r="J15" s="3"/>
      <c r="K15" s="6"/>
      <c r="L15" s="9">
        <v>35</v>
      </c>
      <c r="M15" s="152">
        <f t="shared" si="0"/>
        <v>10500</v>
      </c>
      <c r="N15" s="5"/>
      <c r="O15" s="5"/>
      <c r="P15" s="5">
        <f t="shared" si="1"/>
        <v>10500</v>
      </c>
    </row>
    <row r="16" spans="1:16" ht="25.5" x14ac:dyDescent="0.25">
      <c r="A16" s="14"/>
      <c r="B16" s="14"/>
      <c r="C16" s="12" t="s">
        <v>40</v>
      </c>
      <c r="D16" s="11" t="s">
        <v>329</v>
      </c>
      <c r="E16" s="2" t="s">
        <v>22</v>
      </c>
      <c r="F16" s="1" t="s">
        <v>39</v>
      </c>
      <c r="G16" s="1">
        <v>500</v>
      </c>
      <c r="H16" s="3"/>
      <c r="I16" s="3"/>
      <c r="J16" s="3"/>
      <c r="K16" s="6"/>
      <c r="L16" s="9">
        <v>15</v>
      </c>
      <c r="M16" s="7">
        <f t="shared" si="0"/>
        <v>7500</v>
      </c>
      <c r="N16" s="5"/>
      <c r="O16" s="5"/>
      <c r="P16" s="5">
        <f t="shared" si="1"/>
        <v>7500</v>
      </c>
    </row>
    <row r="17" spans="1:16" ht="35.25" customHeight="1" x14ac:dyDescent="0.25">
      <c r="A17" s="14"/>
      <c r="B17" s="14"/>
      <c r="C17" s="12" t="s">
        <v>41</v>
      </c>
      <c r="D17" s="11" t="s">
        <v>329</v>
      </c>
      <c r="E17" s="2" t="s">
        <v>9</v>
      </c>
      <c r="F17" s="4" t="s">
        <v>42</v>
      </c>
      <c r="G17" s="154">
        <v>2500</v>
      </c>
      <c r="H17" s="3"/>
      <c r="I17" s="3"/>
      <c r="J17" s="3"/>
      <c r="K17" s="6"/>
      <c r="L17" s="9">
        <v>6</v>
      </c>
      <c r="M17" s="152">
        <f t="shared" si="0"/>
        <v>15000</v>
      </c>
      <c r="N17" s="5"/>
      <c r="O17" s="5"/>
      <c r="P17" s="5">
        <f t="shared" si="1"/>
        <v>15000</v>
      </c>
    </row>
    <row r="18" spans="1:16" ht="25.5" customHeight="1" x14ac:dyDescent="0.25">
      <c r="A18" s="14"/>
      <c r="B18" s="14"/>
      <c r="C18" s="1" t="s">
        <v>43</v>
      </c>
      <c r="D18" s="11" t="s">
        <v>329</v>
      </c>
      <c r="E18" s="2" t="s">
        <v>45</v>
      </c>
      <c r="F18" s="1" t="s">
        <v>44</v>
      </c>
      <c r="G18" s="1">
        <v>4</v>
      </c>
      <c r="H18" s="3"/>
      <c r="I18" s="3"/>
      <c r="J18" s="3"/>
      <c r="K18" s="6"/>
      <c r="L18" s="9">
        <v>100</v>
      </c>
      <c r="M18" s="7">
        <f t="shared" si="0"/>
        <v>400</v>
      </c>
      <c r="N18" s="5"/>
      <c r="O18" s="5"/>
      <c r="P18" s="5">
        <f t="shared" si="1"/>
        <v>400</v>
      </c>
    </row>
    <row r="19" spans="1:16" ht="63.75" customHeight="1" x14ac:dyDescent="0.25">
      <c r="A19" s="14"/>
      <c r="B19" s="14"/>
      <c r="C19" s="1" t="s">
        <v>47</v>
      </c>
      <c r="D19" s="11" t="s">
        <v>329</v>
      </c>
      <c r="E19" s="2" t="s">
        <v>49</v>
      </c>
      <c r="F19" s="1" t="s">
        <v>48</v>
      </c>
      <c r="G19" s="1">
        <v>4</v>
      </c>
      <c r="H19" s="3"/>
      <c r="I19" s="3"/>
      <c r="J19" s="3"/>
      <c r="K19" s="6"/>
      <c r="L19" s="9">
        <v>500</v>
      </c>
      <c r="M19" s="7">
        <f t="shared" si="0"/>
        <v>2000</v>
      </c>
      <c r="N19" s="5"/>
      <c r="O19" s="5"/>
      <c r="P19" s="5">
        <f t="shared" si="1"/>
        <v>2000</v>
      </c>
    </row>
    <row r="20" spans="1:16" ht="25.5" customHeight="1" x14ac:dyDescent="0.25">
      <c r="A20" s="14"/>
      <c r="B20" s="14"/>
      <c r="C20" s="1" t="s">
        <v>50</v>
      </c>
      <c r="D20" s="11" t="s">
        <v>329</v>
      </c>
      <c r="E20" s="2" t="s">
        <v>52</v>
      </c>
      <c r="F20" s="1" t="s">
        <v>51</v>
      </c>
      <c r="G20" s="1">
        <v>2</v>
      </c>
      <c r="H20" s="3"/>
      <c r="I20" s="3"/>
      <c r="J20" s="3"/>
      <c r="K20" s="6"/>
      <c r="L20" s="9">
        <v>500</v>
      </c>
      <c r="M20" s="7">
        <f t="shared" si="0"/>
        <v>1000</v>
      </c>
      <c r="N20" s="5"/>
      <c r="O20" s="5"/>
      <c r="P20" s="5">
        <f t="shared" si="1"/>
        <v>1000</v>
      </c>
    </row>
    <row r="21" spans="1:16" ht="38.25" customHeight="1" x14ac:dyDescent="0.25">
      <c r="A21" s="14"/>
      <c r="B21" s="14"/>
      <c r="C21" s="1" t="s">
        <v>53</v>
      </c>
      <c r="D21" s="11" t="s">
        <v>329</v>
      </c>
      <c r="E21" s="2" t="s">
        <v>54</v>
      </c>
      <c r="F21" s="1" t="s">
        <v>48</v>
      </c>
      <c r="G21" s="1">
        <v>2</v>
      </c>
      <c r="H21" s="3"/>
      <c r="I21" s="3"/>
      <c r="J21" s="3"/>
      <c r="K21" s="6"/>
      <c r="L21" s="9">
        <v>500</v>
      </c>
      <c r="M21" s="7">
        <f t="shared" si="0"/>
        <v>1000</v>
      </c>
      <c r="N21" s="5"/>
      <c r="O21" s="5"/>
      <c r="P21" s="5">
        <f t="shared" si="1"/>
        <v>1000</v>
      </c>
    </row>
    <row r="22" spans="1:16" ht="35.25" customHeight="1" x14ac:dyDescent="0.25">
      <c r="A22" s="14"/>
      <c r="B22" s="14"/>
      <c r="C22" s="12" t="s">
        <v>55</v>
      </c>
      <c r="D22" s="11" t="s">
        <v>329</v>
      </c>
      <c r="E22" s="2" t="s">
        <v>57</v>
      </c>
      <c r="F22" s="1" t="s">
        <v>56</v>
      </c>
      <c r="G22" s="1">
        <v>1</v>
      </c>
      <c r="H22" s="3"/>
      <c r="I22" s="3"/>
      <c r="J22" s="3"/>
      <c r="K22" s="6"/>
      <c r="L22" s="153">
        <v>28000</v>
      </c>
      <c r="M22" s="155">
        <f t="shared" si="0"/>
        <v>28000</v>
      </c>
      <c r="N22" s="5"/>
      <c r="O22" s="5"/>
      <c r="P22" s="5">
        <f t="shared" si="1"/>
        <v>28000</v>
      </c>
    </row>
    <row r="23" spans="1:16" ht="25.5" customHeight="1" x14ac:dyDescent="0.25">
      <c r="A23" s="15"/>
      <c r="B23" s="15"/>
      <c r="C23" s="1" t="s">
        <v>58</v>
      </c>
      <c r="D23" s="11" t="s">
        <v>329</v>
      </c>
      <c r="E23" s="2" t="s">
        <v>59</v>
      </c>
      <c r="F23" s="1" t="s">
        <v>6</v>
      </c>
      <c r="G23" s="1">
        <v>1</v>
      </c>
      <c r="H23" s="3"/>
      <c r="I23" s="3"/>
      <c r="J23" s="3"/>
      <c r="K23" s="6"/>
      <c r="L23" s="8">
        <v>35</v>
      </c>
      <c r="M23" s="7">
        <f t="shared" si="0"/>
        <v>35</v>
      </c>
      <c r="N23" s="5"/>
      <c r="O23" s="5"/>
      <c r="P23" s="5">
        <f t="shared" si="1"/>
        <v>35</v>
      </c>
    </row>
    <row r="24" spans="1:16" ht="25.5" customHeight="1" x14ac:dyDescent="0.25">
      <c r="A24" s="34" t="s">
        <v>207</v>
      </c>
      <c r="B24" s="35" t="s">
        <v>206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151">
        <f>SUM(M10:M23)</f>
        <v>203385</v>
      </c>
      <c r="N24" s="38">
        <f t="shared" ref="N24:P24" si="2">SUM(N10:N23)</f>
        <v>36000</v>
      </c>
      <c r="O24" s="38">
        <f t="shared" si="2"/>
        <v>0</v>
      </c>
      <c r="P24" s="38">
        <f t="shared" si="2"/>
        <v>167385</v>
      </c>
    </row>
    <row r="25" spans="1:16" ht="33.75" customHeight="1" x14ac:dyDescent="0.25">
      <c r="A25" s="39"/>
      <c r="B25" s="40" t="s">
        <v>60</v>
      </c>
      <c r="C25" s="41" t="s">
        <v>61</v>
      </c>
      <c r="D25" s="41" t="s">
        <v>208</v>
      </c>
      <c r="E25" s="42" t="s">
        <v>328</v>
      </c>
      <c r="F25" s="41" t="s">
        <v>62</v>
      </c>
      <c r="G25" s="43">
        <v>1</v>
      </c>
      <c r="H25" s="44"/>
      <c r="I25" s="44"/>
      <c r="J25" s="44"/>
      <c r="K25" s="44"/>
      <c r="L25" s="45"/>
      <c r="M25" s="45">
        <f>L25*G25</f>
        <v>0</v>
      </c>
      <c r="N25" s="45"/>
      <c r="O25" s="45"/>
      <c r="P25" s="45">
        <f>M25-(N25+O25)</f>
        <v>0</v>
      </c>
    </row>
    <row r="26" spans="1:16" ht="68.25" customHeight="1" x14ac:dyDescent="0.25">
      <c r="A26" s="39"/>
      <c r="B26" s="46"/>
      <c r="C26" s="41" t="s">
        <v>63</v>
      </c>
      <c r="D26" s="41" t="s">
        <v>208</v>
      </c>
      <c r="E26" s="42" t="s">
        <v>65</v>
      </c>
      <c r="F26" s="41" t="s">
        <v>64</v>
      </c>
      <c r="G26" s="43">
        <v>7</v>
      </c>
      <c r="H26" s="44"/>
      <c r="I26" s="44"/>
      <c r="J26" s="44"/>
      <c r="K26" s="44"/>
      <c r="L26" s="47">
        <v>200</v>
      </c>
      <c r="M26" s="47">
        <f>L26*G26</f>
        <v>1400</v>
      </c>
      <c r="N26" s="47"/>
      <c r="O26" s="47"/>
      <c r="P26" s="47">
        <f>M26-(N26+O26)</f>
        <v>1400</v>
      </c>
    </row>
    <row r="27" spans="1:16" ht="24" customHeight="1" x14ac:dyDescent="0.25">
      <c r="A27" s="39"/>
      <c r="B27" s="46"/>
      <c r="C27" s="41" t="s">
        <v>228</v>
      </c>
      <c r="D27" s="41" t="s">
        <v>208</v>
      </c>
      <c r="E27" s="42" t="s">
        <v>229</v>
      </c>
      <c r="F27" s="41" t="s">
        <v>230</v>
      </c>
      <c r="G27" s="43">
        <v>10</v>
      </c>
      <c r="H27" s="44"/>
      <c r="I27" s="44"/>
      <c r="J27" s="44"/>
      <c r="K27" s="44"/>
      <c r="L27" s="44">
        <v>150</v>
      </c>
      <c r="M27" s="44">
        <f>L27*G27</f>
        <v>1500</v>
      </c>
      <c r="N27" s="44">
        <v>134</v>
      </c>
      <c r="O27" s="44"/>
      <c r="P27" s="44">
        <f>M27-(N27+O27)</f>
        <v>1366</v>
      </c>
    </row>
    <row r="28" spans="1:16" ht="22.5" customHeight="1" x14ac:dyDescent="0.25">
      <c r="A28" s="39"/>
      <c r="B28" s="46"/>
      <c r="C28" s="41" t="s">
        <v>209</v>
      </c>
      <c r="D28" s="41" t="s">
        <v>208</v>
      </c>
      <c r="E28" s="42" t="s">
        <v>210</v>
      </c>
      <c r="F28" s="43" t="s">
        <v>12</v>
      </c>
      <c r="G28" s="43">
        <v>2</v>
      </c>
      <c r="H28" s="44"/>
      <c r="I28" s="44"/>
      <c r="J28" s="44"/>
      <c r="K28" s="44"/>
      <c r="L28" s="156">
        <v>20000</v>
      </c>
      <c r="M28" s="49">
        <f>+L28*G28</f>
        <v>40000</v>
      </c>
      <c r="N28" s="48">
        <f>M28</f>
        <v>40000</v>
      </c>
      <c r="O28" s="48"/>
      <c r="P28" s="44">
        <f>+M28-N28</f>
        <v>0</v>
      </c>
    </row>
    <row r="29" spans="1:16" ht="25.5" customHeight="1" x14ac:dyDescent="0.25">
      <c r="A29" s="39"/>
      <c r="B29" s="46"/>
      <c r="C29" s="41" t="s">
        <v>66</v>
      </c>
      <c r="D29" s="41" t="s">
        <v>208</v>
      </c>
      <c r="E29" s="42" t="s">
        <v>67</v>
      </c>
      <c r="F29" s="41" t="s">
        <v>42</v>
      </c>
      <c r="G29" s="43">
        <v>13</v>
      </c>
      <c r="H29" s="44"/>
      <c r="I29" s="44"/>
      <c r="J29" s="44"/>
      <c r="K29" s="44"/>
      <c r="L29" s="50">
        <v>200</v>
      </c>
      <c r="M29" s="51">
        <f t="shared" ref="M29:M31" si="3">+L29*G29</f>
        <v>2600</v>
      </c>
      <c r="N29" s="44">
        <v>0</v>
      </c>
      <c r="O29" s="44"/>
      <c r="P29" s="44">
        <f t="shared" ref="P29:P35" si="4">+M29-N29</f>
        <v>2600</v>
      </c>
    </row>
    <row r="30" spans="1:16" ht="51" customHeight="1" x14ac:dyDescent="0.25">
      <c r="A30" s="39"/>
      <c r="B30" s="46"/>
      <c r="C30" s="41" t="s">
        <v>68</v>
      </c>
      <c r="D30" s="41" t="s">
        <v>208</v>
      </c>
      <c r="E30" s="42" t="s">
        <v>70</v>
      </c>
      <c r="F30" s="41" t="s">
        <v>69</v>
      </c>
      <c r="G30" s="43">
        <v>4</v>
      </c>
      <c r="H30" s="44"/>
      <c r="I30" s="44"/>
      <c r="J30" s="44"/>
      <c r="K30" s="44"/>
      <c r="L30" s="50">
        <v>300</v>
      </c>
      <c r="M30" s="51">
        <f t="shared" si="3"/>
        <v>1200</v>
      </c>
      <c r="N30" s="51">
        <f>M30</f>
        <v>1200</v>
      </c>
      <c r="O30" s="142"/>
      <c r="P30" s="142">
        <f t="shared" si="4"/>
        <v>0</v>
      </c>
    </row>
    <row r="31" spans="1:16" ht="63" customHeight="1" x14ac:dyDescent="0.25">
      <c r="A31" s="39"/>
      <c r="B31" s="46"/>
      <c r="C31" s="41" t="s">
        <v>71</v>
      </c>
      <c r="D31" s="41" t="s">
        <v>208</v>
      </c>
      <c r="E31" s="42" t="s">
        <v>72</v>
      </c>
      <c r="F31" s="41" t="s">
        <v>11</v>
      </c>
      <c r="G31" s="43">
        <v>13</v>
      </c>
      <c r="H31" s="44"/>
      <c r="I31" s="44"/>
      <c r="J31" s="44"/>
      <c r="K31" s="44"/>
      <c r="L31" s="52">
        <v>500</v>
      </c>
      <c r="M31" s="52">
        <f t="shared" si="3"/>
        <v>6500</v>
      </c>
      <c r="N31" s="44">
        <v>0</v>
      </c>
      <c r="O31" s="44"/>
      <c r="P31" s="44">
        <f t="shared" si="4"/>
        <v>6500</v>
      </c>
    </row>
    <row r="32" spans="1:16" ht="51.75" customHeight="1" x14ac:dyDescent="0.25">
      <c r="A32" s="39"/>
      <c r="B32" s="46"/>
      <c r="C32" s="41" t="s">
        <v>73</v>
      </c>
      <c r="D32" s="41" t="s">
        <v>208</v>
      </c>
      <c r="E32" s="42" t="s">
        <v>74</v>
      </c>
      <c r="F32" s="41" t="s">
        <v>11</v>
      </c>
      <c r="G32" s="43">
        <v>13</v>
      </c>
      <c r="H32" s="44"/>
      <c r="I32" s="44"/>
      <c r="J32" s="44"/>
      <c r="K32" s="44"/>
      <c r="L32" s="52">
        <v>300</v>
      </c>
      <c r="M32" s="52">
        <f t="shared" ref="M32:M34" si="5">L32*G32</f>
        <v>3900</v>
      </c>
      <c r="N32" s="49">
        <f>M32</f>
        <v>3900</v>
      </c>
      <c r="O32" s="44"/>
      <c r="P32" s="44">
        <f t="shared" si="4"/>
        <v>0</v>
      </c>
    </row>
    <row r="33" spans="1:16" ht="51" customHeight="1" x14ac:dyDescent="0.25">
      <c r="A33" s="39"/>
      <c r="B33" s="46"/>
      <c r="C33" s="41" t="s">
        <v>75</v>
      </c>
      <c r="D33" s="41" t="s">
        <v>208</v>
      </c>
      <c r="E33" s="42" t="s">
        <v>76</v>
      </c>
      <c r="F33" s="41" t="s">
        <v>0</v>
      </c>
      <c r="G33" s="43">
        <v>100</v>
      </c>
      <c r="H33" s="44"/>
      <c r="I33" s="44"/>
      <c r="J33" s="44"/>
      <c r="K33" s="44"/>
      <c r="L33" s="52">
        <v>100</v>
      </c>
      <c r="M33" s="52">
        <f t="shared" si="5"/>
        <v>10000</v>
      </c>
      <c r="N33" s="44">
        <v>0</v>
      </c>
      <c r="O33" s="49"/>
      <c r="P33" s="44">
        <f t="shared" si="4"/>
        <v>10000</v>
      </c>
    </row>
    <row r="34" spans="1:16" ht="51" customHeight="1" x14ac:dyDescent="0.25">
      <c r="A34" s="39"/>
      <c r="B34" s="46"/>
      <c r="C34" s="41" t="s">
        <v>213</v>
      </c>
      <c r="D34" s="41" t="s">
        <v>208</v>
      </c>
      <c r="E34" s="42" t="s">
        <v>145</v>
      </c>
      <c r="F34" s="41" t="s">
        <v>0</v>
      </c>
      <c r="G34" s="43">
        <v>1</v>
      </c>
      <c r="H34" s="44"/>
      <c r="I34" s="44"/>
      <c r="J34" s="44"/>
      <c r="K34" s="44"/>
      <c r="L34" s="52">
        <v>15000</v>
      </c>
      <c r="M34" s="52">
        <f t="shared" si="5"/>
        <v>15000</v>
      </c>
      <c r="N34" s="44">
        <v>15000</v>
      </c>
      <c r="O34" s="44"/>
      <c r="P34" s="44">
        <f t="shared" si="4"/>
        <v>0</v>
      </c>
    </row>
    <row r="35" spans="1:16" ht="25.5" customHeight="1" x14ac:dyDescent="0.25">
      <c r="A35" s="53"/>
      <c r="B35" s="54"/>
      <c r="C35" s="41" t="s">
        <v>77</v>
      </c>
      <c r="D35" s="41" t="s">
        <v>208</v>
      </c>
      <c r="E35" s="42" t="s">
        <v>78</v>
      </c>
      <c r="F35" s="41" t="s">
        <v>27</v>
      </c>
      <c r="G35" s="43">
        <v>4</v>
      </c>
      <c r="H35" s="44"/>
      <c r="I35" s="44"/>
      <c r="J35" s="44"/>
      <c r="K35" s="44"/>
      <c r="L35" s="52">
        <v>150</v>
      </c>
      <c r="M35" s="52">
        <f t="shared" ref="M35" si="6">L35*G35</f>
        <v>600</v>
      </c>
      <c r="N35" s="44"/>
      <c r="O35" s="44"/>
      <c r="P35" s="44">
        <f t="shared" si="4"/>
        <v>600</v>
      </c>
    </row>
    <row r="36" spans="1:16" ht="25.5" customHeight="1" x14ac:dyDescent="0.25">
      <c r="A36" s="55" t="s">
        <v>212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38">
        <f>SUM(M25:M35)</f>
        <v>82700</v>
      </c>
      <c r="N36" s="38">
        <f t="shared" ref="N36:P36" si="7">SUM(N25:N35)</f>
        <v>60234</v>
      </c>
      <c r="O36" s="38">
        <f t="shared" si="7"/>
        <v>0</v>
      </c>
      <c r="P36" s="38">
        <f t="shared" si="7"/>
        <v>22466</v>
      </c>
    </row>
    <row r="37" spans="1:16" ht="52.5" customHeight="1" x14ac:dyDescent="0.25">
      <c r="A37" s="58" t="s">
        <v>79</v>
      </c>
      <c r="B37" s="59" t="s">
        <v>80</v>
      </c>
      <c r="C37" s="41" t="s">
        <v>81</v>
      </c>
      <c r="D37" s="41"/>
      <c r="E37" s="42" t="s">
        <v>211</v>
      </c>
      <c r="F37" s="41" t="s">
        <v>82</v>
      </c>
      <c r="G37" s="43">
        <v>1</v>
      </c>
      <c r="H37" s="44"/>
      <c r="I37" s="44"/>
      <c r="J37" s="44"/>
      <c r="K37" s="44"/>
      <c r="L37" s="52">
        <v>4000</v>
      </c>
      <c r="M37" s="52">
        <f>L37*G37</f>
        <v>4000</v>
      </c>
      <c r="N37" s="52">
        <v>4000</v>
      </c>
      <c r="O37" s="52"/>
      <c r="P37" s="52">
        <f>M37-(N37+O37)</f>
        <v>0</v>
      </c>
    </row>
    <row r="38" spans="1:16" ht="34.5" customHeight="1" x14ac:dyDescent="0.25">
      <c r="A38" s="58"/>
      <c r="B38" s="60"/>
      <c r="C38" s="41" t="s">
        <v>83</v>
      </c>
      <c r="D38" s="41" t="s">
        <v>330</v>
      </c>
      <c r="E38" s="42" t="s">
        <v>214</v>
      </c>
      <c r="F38" s="41" t="s">
        <v>84</v>
      </c>
      <c r="G38" s="43">
        <v>1</v>
      </c>
      <c r="H38" s="44"/>
      <c r="I38" s="44"/>
      <c r="J38" s="44"/>
      <c r="K38" s="44"/>
      <c r="L38" s="50">
        <v>6000</v>
      </c>
      <c r="M38" s="52">
        <f t="shared" ref="M38:M42" si="8">L38*G38</f>
        <v>6000</v>
      </c>
      <c r="N38" s="52">
        <v>2000</v>
      </c>
      <c r="O38" s="52"/>
      <c r="P38" s="52">
        <f t="shared" ref="P38:P42" si="9">M38-(N38+O38)</f>
        <v>4000</v>
      </c>
    </row>
    <row r="39" spans="1:16" ht="39.75" customHeight="1" x14ac:dyDescent="0.25">
      <c r="A39" s="58"/>
      <c r="B39" s="60"/>
      <c r="C39" s="41" t="s">
        <v>85</v>
      </c>
      <c r="D39" s="41" t="s">
        <v>330</v>
      </c>
      <c r="E39" s="42" t="s">
        <v>87</v>
      </c>
      <c r="F39" s="41" t="s">
        <v>86</v>
      </c>
      <c r="G39" s="43">
        <v>1</v>
      </c>
      <c r="H39" s="44"/>
      <c r="I39" s="44"/>
      <c r="J39" s="44"/>
      <c r="K39" s="44"/>
      <c r="L39" s="52">
        <v>155000</v>
      </c>
      <c r="M39" s="52">
        <f t="shared" si="8"/>
        <v>155000</v>
      </c>
      <c r="N39" s="52">
        <v>0</v>
      </c>
      <c r="O39" s="52"/>
      <c r="P39" s="52">
        <f t="shared" si="9"/>
        <v>155000</v>
      </c>
    </row>
    <row r="40" spans="1:16" ht="35.25" customHeight="1" x14ac:dyDescent="0.25">
      <c r="A40" s="58"/>
      <c r="B40" s="60"/>
      <c r="C40" s="41" t="s">
        <v>88</v>
      </c>
      <c r="D40" s="41" t="s">
        <v>330</v>
      </c>
      <c r="E40" s="42" t="s">
        <v>90</v>
      </c>
      <c r="F40" s="41" t="s">
        <v>89</v>
      </c>
      <c r="G40" s="43">
        <v>1</v>
      </c>
      <c r="H40" s="44"/>
      <c r="I40" s="44"/>
      <c r="J40" s="44"/>
      <c r="K40" s="44"/>
      <c r="L40" s="50">
        <v>5000</v>
      </c>
      <c r="M40" s="52">
        <f t="shared" si="8"/>
        <v>5000</v>
      </c>
      <c r="N40" s="52">
        <v>0</v>
      </c>
      <c r="O40" s="52"/>
      <c r="P40" s="52">
        <f t="shared" si="9"/>
        <v>5000</v>
      </c>
    </row>
    <row r="41" spans="1:16" ht="48" x14ac:dyDescent="0.25">
      <c r="A41" s="58"/>
      <c r="B41" s="60"/>
      <c r="C41" s="41" t="s">
        <v>91</v>
      </c>
      <c r="D41" s="41" t="s">
        <v>330</v>
      </c>
      <c r="E41" s="42" t="s">
        <v>93</v>
      </c>
      <c r="F41" s="41" t="s">
        <v>92</v>
      </c>
      <c r="G41" s="43">
        <v>1</v>
      </c>
      <c r="H41" s="44"/>
      <c r="I41" s="44"/>
      <c r="J41" s="44"/>
      <c r="K41" s="44"/>
      <c r="L41" s="50">
        <v>0</v>
      </c>
      <c r="M41" s="52">
        <f t="shared" si="8"/>
        <v>0</v>
      </c>
      <c r="N41" s="52">
        <v>0</v>
      </c>
      <c r="O41" s="52"/>
      <c r="P41" s="52">
        <f t="shared" si="9"/>
        <v>0</v>
      </c>
    </row>
    <row r="42" spans="1:16" ht="63.75" customHeight="1" x14ac:dyDescent="0.25">
      <c r="A42" s="58"/>
      <c r="B42" s="60"/>
      <c r="C42" s="41" t="s">
        <v>94</v>
      </c>
      <c r="D42" s="41" t="s">
        <v>330</v>
      </c>
      <c r="E42" s="42" t="s">
        <v>96</v>
      </c>
      <c r="F42" s="41" t="s">
        <v>95</v>
      </c>
      <c r="G42" s="43">
        <v>1</v>
      </c>
      <c r="H42" s="44"/>
      <c r="I42" s="44"/>
      <c r="J42" s="44"/>
      <c r="K42" s="44"/>
      <c r="L42" s="50">
        <v>2000</v>
      </c>
      <c r="M42" s="52">
        <f t="shared" si="8"/>
        <v>2000</v>
      </c>
      <c r="N42" s="52"/>
      <c r="O42" s="52"/>
      <c r="P42" s="52">
        <f t="shared" si="9"/>
        <v>2000</v>
      </c>
    </row>
    <row r="43" spans="1:16" ht="20.25" customHeight="1" x14ac:dyDescent="0.25">
      <c r="A43" s="58"/>
      <c r="B43" s="61" t="s">
        <v>226</v>
      </c>
      <c r="C43" s="62"/>
      <c r="D43" s="62"/>
      <c r="E43" s="62"/>
      <c r="F43" s="62"/>
      <c r="G43" s="62"/>
      <c r="H43" s="62"/>
      <c r="I43" s="62"/>
      <c r="J43" s="62"/>
      <c r="K43" s="63"/>
      <c r="L43" s="44"/>
      <c r="M43" s="38">
        <f>SUM(M37:M42)</f>
        <v>172000</v>
      </c>
      <c r="N43" s="38">
        <f t="shared" ref="N43:P43" si="10">SUM(N37:N42)</f>
        <v>6000</v>
      </c>
      <c r="O43" s="38">
        <f t="shared" si="10"/>
        <v>0</v>
      </c>
      <c r="P43" s="38">
        <f t="shared" si="10"/>
        <v>166000</v>
      </c>
    </row>
    <row r="44" spans="1:16" ht="42.75" customHeight="1" x14ac:dyDescent="0.25">
      <c r="A44" s="58"/>
      <c r="B44" s="64" t="s">
        <v>216</v>
      </c>
      <c r="C44" s="41" t="s">
        <v>97</v>
      </c>
      <c r="D44" s="41" t="s">
        <v>331</v>
      </c>
      <c r="E44" s="42" t="s">
        <v>227</v>
      </c>
      <c r="F44" s="41" t="s">
        <v>98</v>
      </c>
      <c r="G44" s="41">
        <v>20</v>
      </c>
      <c r="H44" s="44"/>
      <c r="I44" s="44"/>
      <c r="J44" s="44"/>
      <c r="K44" s="44"/>
      <c r="L44" s="48">
        <v>100</v>
      </c>
      <c r="M44" s="52">
        <f t="shared" ref="M44:M47" si="11">L44*G44</f>
        <v>2000</v>
      </c>
      <c r="N44" s="52">
        <v>0</v>
      </c>
      <c r="O44" s="52"/>
      <c r="P44" s="52">
        <f t="shared" ref="P44:P46" si="12">M44-(N44+O44)</f>
        <v>2000</v>
      </c>
    </row>
    <row r="45" spans="1:16" ht="45" customHeight="1" x14ac:dyDescent="0.25">
      <c r="A45" s="58"/>
      <c r="B45" s="64"/>
      <c r="C45" s="41" t="s">
        <v>99</v>
      </c>
      <c r="D45" s="41" t="s">
        <v>331</v>
      </c>
      <c r="E45" s="42" t="s">
        <v>101</v>
      </c>
      <c r="F45" s="41" t="s">
        <v>100</v>
      </c>
      <c r="G45" s="41">
        <v>2</v>
      </c>
      <c r="H45" s="44"/>
      <c r="I45" s="44"/>
      <c r="J45" s="44"/>
      <c r="K45" s="44"/>
      <c r="L45" s="48">
        <v>2000</v>
      </c>
      <c r="M45" s="52">
        <f t="shared" si="11"/>
        <v>4000</v>
      </c>
      <c r="N45" s="52">
        <v>0</v>
      </c>
      <c r="O45" s="52"/>
      <c r="P45" s="52">
        <f t="shared" si="12"/>
        <v>4000</v>
      </c>
    </row>
    <row r="46" spans="1:16" ht="48" x14ac:dyDescent="0.25">
      <c r="A46" s="58"/>
      <c r="B46" s="65"/>
      <c r="C46" s="41" t="s">
        <v>215</v>
      </c>
      <c r="D46" s="41" t="s">
        <v>331</v>
      </c>
      <c r="E46" s="41" t="s">
        <v>217</v>
      </c>
      <c r="F46" s="43" t="s">
        <v>46</v>
      </c>
      <c r="G46" s="41">
        <v>1</v>
      </c>
      <c r="H46" s="44"/>
      <c r="I46" s="44"/>
      <c r="J46" s="44"/>
      <c r="K46" s="44"/>
      <c r="L46" s="48">
        <v>15000</v>
      </c>
      <c r="M46" s="52">
        <f t="shared" si="11"/>
        <v>15000</v>
      </c>
      <c r="N46" s="52">
        <v>4200</v>
      </c>
      <c r="O46" s="52"/>
      <c r="P46" s="52">
        <f t="shared" si="12"/>
        <v>10800</v>
      </c>
    </row>
    <row r="47" spans="1:16" x14ac:dyDescent="0.25">
      <c r="A47" s="41"/>
      <c r="B47" s="66"/>
      <c r="C47" s="67" t="s">
        <v>324</v>
      </c>
      <c r="D47" s="41" t="s">
        <v>331</v>
      </c>
      <c r="E47" s="68"/>
      <c r="F47" s="69"/>
      <c r="G47" s="68">
        <v>4</v>
      </c>
      <c r="H47" s="70"/>
      <c r="I47" s="70"/>
      <c r="J47" s="70"/>
      <c r="K47" s="70"/>
      <c r="L47" s="71">
        <v>200</v>
      </c>
      <c r="M47" s="52">
        <f t="shared" si="11"/>
        <v>800</v>
      </c>
      <c r="N47" s="52">
        <f>M47</f>
        <v>800</v>
      </c>
      <c r="O47" s="52"/>
      <c r="P47" s="52"/>
    </row>
    <row r="48" spans="1:16" x14ac:dyDescent="0.25">
      <c r="A48" s="41"/>
      <c r="B48" s="72"/>
      <c r="C48" s="55" t="s">
        <v>218</v>
      </c>
      <c r="D48" s="56"/>
      <c r="E48" s="56"/>
      <c r="F48" s="56"/>
      <c r="G48" s="56"/>
      <c r="H48" s="56"/>
      <c r="I48" s="56"/>
      <c r="J48" s="56"/>
      <c r="K48" s="56"/>
      <c r="L48" s="57"/>
      <c r="M48" s="73">
        <f>SUM(M44:M47)</f>
        <v>21800</v>
      </c>
      <c r="N48" s="73">
        <f>SUM(N44:N47)</f>
        <v>5000</v>
      </c>
      <c r="O48" s="73">
        <f>SUM(O44:O46)</f>
        <v>0</v>
      </c>
      <c r="P48" s="73">
        <f>SUM(P44:P46)</f>
        <v>16800</v>
      </c>
    </row>
    <row r="49" spans="1:16" ht="36" x14ac:dyDescent="0.25">
      <c r="A49" s="74" t="s">
        <v>317</v>
      </c>
      <c r="B49" s="75" t="s">
        <v>242</v>
      </c>
      <c r="C49" s="76" t="s">
        <v>257</v>
      </c>
      <c r="D49" s="77" t="s">
        <v>256</v>
      </c>
      <c r="E49" s="78" t="s">
        <v>145</v>
      </c>
      <c r="F49" s="79">
        <v>1</v>
      </c>
      <c r="G49" s="80"/>
      <c r="H49" s="81"/>
      <c r="I49" s="81"/>
      <c r="J49" s="81"/>
      <c r="K49" s="81"/>
      <c r="L49" s="81">
        <v>12000</v>
      </c>
      <c r="M49" s="82">
        <f>L49*F49</f>
        <v>12000</v>
      </c>
      <c r="N49" s="82">
        <v>3000</v>
      </c>
      <c r="O49" s="82"/>
      <c r="P49" s="82">
        <f>M49-(N49+O49)</f>
        <v>9000</v>
      </c>
    </row>
    <row r="50" spans="1:16" ht="24" x14ac:dyDescent="0.25">
      <c r="A50" s="83"/>
      <c r="B50" s="84"/>
      <c r="C50" s="41" t="s">
        <v>178</v>
      </c>
      <c r="D50" s="85" t="s">
        <v>256</v>
      </c>
      <c r="E50" s="41" t="s">
        <v>244</v>
      </c>
      <c r="F50" s="43">
        <v>4</v>
      </c>
      <c r="G50" s="42"/>
      <c r="H50" s="44"/>
      <c r="I50" s="44"/>
      <c r="J50" s="44"/>
      <c r="K50" s="44"/>
      <c r="L50" s="44">
        <v>500</v>
      </c>
      <c r="M50" s="48">
        <f>L50*F50</f>
        <v>2000</v>
      </c>
      <c r="N50" s="48">
        <v>1000</v>
      </c>
      <c r="O50" s="48"/>
      <c r="P50" s="86">
        <f t="shared" ref="P50:P51" si="13">M50-(N50+O50)</f>
        <v>1000</v>
      </c>
    </row>
    <row r="51" spans="1:16" ht="48" x14ac:dyDescent="0.25">
      <c r="A51" s="87"/>
      <c r="B51" s="88"/>
      <c r="C51" s="41" t="s">
        <v>318</v>
      </c>
      <c r="D51" s="89" t="s">
        <v>258</v>
      </c>
      <c r="E51" s="43" t="s">
        <v>244</v>
      </c>
      <c r="F51" s="43">
        <v>4</v>
      </c>
      <c r="G51" s="43"/>
      <c r="H51" s="50"/>
      <c r="I51" s="50"/>
      <c r="J51" s="50"/>
      <c r="K51" s="50"/>
      <c r="L51" s="50">
        <v>500</v>
      </c>
      <c r="M51" s="52">
        <f t="shared" ref="M51" si="14">L51*F51</f>
        <v>2000</v>
      </c>
      <c r="N51" s="52">
        <v>1000</v>
      </c>
      <c r="O51" s="52"/>
      <c r="P51" s="90">
        <f t="shared" si="13"/>
        <v>1000</v>
      </c>
    </row>
    <row r="52" spans="1:16" x14ac:dyDescent="0.25">
      <c r="A52" s="67"/>
      <c r="B52" s="91" t="s">
        <v>260</v>
      </c>
      <c r="C52" s="91"/>
      <c r="D52" s="91"/>
      <c r="E52" s="91"/>
      <c r="F52" s="91"/>
      <c r="G52" s="91"/>
      <c r="H52" s="91"/>
      <c r="I52" s="91"/>
      <c r="J52" s="91"/>
      <c r="K52" s="91"/>
      <c r="L52" s="92"/>
      <c r="M52" s="93">
        <f>SUM(M49:M51)</f>
        <v>16000</v>
      </c>
      <c r="N52" s="93">
        <f t="shared" ref="N52:P52" si="15">SUM(N49:N51)</f>
        <v>5000</v>
      </c>
      <c r="O52" s="93">
        <f t="shared" si="15"/>
        <v>0</v>
      </c>
      <c r="P52" s="93">
        <f t="shared" si="15"/>
        <v>11000</v>
      </c>
    </row>
    <row r="53" spans="1:16" ht="15.75" thickBot="1" x14ac:dyDescent="0.3">
      <c r="A53" s="94" t="s">
        <v>319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6"/>
    </row>
    <row r="54" spans="1:16" ht="60" x14ac:dyDescent="0.25">
      <c r="A54" s="67"/>
      <c r="B54" s="97" t="s">
        <v>261</v>
      </c>
      <c r="C54" s="98" t="s">
        <v>262</v>
      </c>
      <c r="D54" s="41" t="s">
        <v>264</v>
      </c>
      <c r="E54" s="42" t="s">
        <v>244</v>
      </c>
      <c r="F54" s="42" t="s">
        <v>46</v>
      </c>
      <c r="G54" s="43">
        <v>2</v>
      </c>
      <c r="H54" s="50"/>
      <c r="I54" s="50"/>
      <c r="J54" s="50"/>
      <c r="K54" s="50"/>
      <c r="L54" s="50">
        <v>1500</v>
      </c>
      <c r="M54" s="50">
        <f>L54*G54</f>
        <v>3000</v>
      </c>
      <c r="N54" s="50"/>
      <c r="O54" s="50"/>
      <c r="P54" s="50">
        <f>M54-(N54+O54)</f>
        <v>3000</v>
      </c>
    </row>
    <row r="55" spans="1:16" ht="60.75" x14ac:dyDescent="0.25">
      <c r="A55" s="67"/>
      <c r="B55" s="99"/>
      <c r="C55" s="100" t="s">
        <v>263</v>
      </c>
      <c r="D55" s="41" t="s">
        <v>264</v>
      </c>
      <c r="E55" s="42" t="s">
        <v>244</v>
      </c>
      <c r="F55" s="42" t="s">
        <v>42</v>
      </c>
      <c r="G55" s="43">
        <v>25</v>
      </c>
      <c r="H55" s="50"/>
      <c r="I55" s="50"/>
      <c r="J55" s="50"/>
      <c r="K55" s="50"/>
      <c r="L55" s="50">
        <v>60</v>
      </c>
      <c r="M55" s="50">
        <f>L55*G55</f>
        <v>1500</v>
      </c>
      <c r="N55" s="50"/>
      <c r="O55" s="50"/>
      <c r="P55" s="50">
        <f>M55-(N55+O55)</f>
        <v>1500</v>
      </c>
    </row>
    <row r="56" spans="1:16" x14ac:dyDescent="0.25">
      <c r="A56" s="55" t="s">
        <v>311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101">
        <f>SUM(M54:M55)</f>
        <v>4500</v>
      </c>
      <c r="N56" s="101">
        <f t="shared" ref="N56:P56" si="16">SUM(N54:N55)</f>
        <v>0</v>
      </c>
      <c r="O56" s="101">
        <f t="shared" si="16"/>
        <v>0</v>
      </c>
      <c r="P56" s="101">
        <f t="shared" si="16"/>
        <v>4500</v>
      </c>
    </row>
    <row r="57" spans="1:16" ht="15" customHeight="1" x14ac:dyDescent="0.25">
      <c r="A57" s="102" t="s">
        <v>219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4"/>
      <c r="M57" s="137">
        <f>M56+M52+M48+M43+M36+M24</f>
        <v>500385</v>
      </c>
      <c r="N57" s="157">
        <f t="shared" ref="N57:P57" si="17">N56+N52+N48+N43+N36+N24</f>
        <v>112234</v>
      </c>
      <c r="O57" s="137">
        <f t="shared" si="17"/>
        <v>0</v>
      </c>
      <c r="P57" s="137">
        <f t="shared" si="17"/>
        <v>388151</v>
      </c>
    </row>
    <row r="58" spans="1:16" x14ac:dyDescent="0.25">
      <c r="A58" s="105" t="s">
        <v>220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7"/>
    </row>
    <row r="59" spans="1:16" ht="33.75" customHeight="1" thickBot="1" x14ac:dyDescent="0.3">
      <c r="A59" s="59" t="s">
        <v>102</v>
      </c>
      <c r="B59" s="59" t="s">
        <v>103</v>
      </c>
      <c r="C59" s="41" t="s">
        <v>104</v>
      </c>
      <c r="D59" s="43" t="s">
        <v>222</v>
      </c>
      <c r="E59" s="41" t="s">
        <v>106</v>
      </c>
      <c r="F59" s="43" t="s">
        <v>105</v>
      </c>
      <c r="G59" s="42"/>
      <c r="H59" s="44"/>
      <c r="I59" s="44"/>
      <c r="J59" s="44"/>
      <c r="K59" s="44"/>
      <c r="L59" s="44"/>
      <c r="M59" s="52">
        <f t="shared" ref="M59:M62" si="18">L59*G59</f>
        <v>0</v>
      </c>
      <c r="N59" s="52"/>
      <c r="O59" s="52"/>
      <c r="P59" s="52">
        <f t="shared" ref="P59:P62" si="19">M59-(N59+O59)</f>
        <v>0</v>
      </c>
    </row>
    <row r="60" spans="1:16" ht="38.25" customHeight="1" thickBot="1" x14ac:dyDescent="0.3">
      <c r="A60" s="60"/>
      <c r="B60" s="60"/>
      <c r="C60" s="41" t="s">
        <v>107</v>
      </c>
      <c r="D60" s="43" t="s">
        <v>222</v>
      </c>
      <c r="E60" s="108" t="s">
        <v>96</v>
      </c>
      <c r="F60" s="43" t="s">
        <v>105</v>
      </c>
      <c r="G60" s="109">
        <v>350</v>
      </c>
      <c r="H60" s="44"/>
      <c r="I60" s="44"/>
      <c r="J60" s="44"/>
      <c r="K60" s="44"/>
      <c r="L60" s="50">
        <v>0</v>
      </c>
      <c r="M60" s="52">
        <f t="shared" si="18"/>
        <v>0</v>
      </c>
      <c r="N60" s="52"/>
      <c r="O60" s="52"/>
      <c r="P60" s="52">
        <f t="shared" si="19"/>
        <v>0</v>
      </c>
    </row>
    <row r="61" spans="1:16" ht="39.75" customHeight="1" x14ac:dyDescent="0.25">
      <c r="A61" s="60"/>
      <c r="B61" s="60"/>
      <c r="C61" s="41" t="s">
        <v>108</v>
      </c>
      <c r="D61" s="43" t="s">
        <v>222</v>
      </c>
      <c r="E61" s="41" t="s">
        <v>110</v>
      </c>
      <c r="F61" s="42" t="s">
        <v>109</v>
      </c>
      <c r="G61" s="42">
        <v>1</v>
      </c>
      <c r="H61" s="44"/>
      <c r="I61" s="44"/>
      <c r="J61" s="44"/>
      <c r="K61" s="44"/>
      <c r="L61" s="44">
        <v>0</v>
      </c>
      <c r="M61" s="52">
        <f t="shared" si="18"/>
        <v>0</v>
      </c>
      <c r="N61" s="52"/>
      <c r="O61" s="52"/>
      <c r="P61" s="52">
        <f t="shared" si="19"/>
        <v>0</v>
      </c>
    </row>
    <row r="62" spans="1:16" ht="79.5" customHeight="1" x14ac:dyDescent="0.25">
      <c r="A62" s="60"/>
      <c r="B62" s="60"/>
      <c r="C62" s="41" t="s">
        <v>111</v>
      </c>
      <c r="D62" s="43" t="s">
        <v>222</v>
      </c>
      <c r="E62" s="41" t="s">
        <v>113</v>
      </c>
      <c r="F62" s="42" t="s">
        <v>112</v>
      </c>
      <c r="G62" s="42">
        <v>10</v>
      </c>
      <c r="H62" s="44"/>
      <c r="I62" s="44"/>
      <c r="J62" s="44"/>
      <c r="K62" s="44"/>
      <c r="L62" s="44">
        <v>200</v>
      </c>
      <c r="M62" s="52">
        <f t="shared" si="18"/>
        <v>2000</v>
      </c>
      <c r="N62" s="52">
        <v>0</v>
      </c>
      <c r="O62" s="52"/>
      <c r="P62" s="52">
        <f t="shared" si="19"/>
        <v>2000</v>
      </c>
    </row>
    <row r="63" spans="1:16" ht="68.25" customHeight="1" x14ac:dyDescent="0.25">
      <c r="A63" s="60"/>
      <c r="B63" s="60"/>
      <c r="C63" s="41" t="s">
        <v>115</v>
      </c>
      <c r="D63" s="43" t="s">
        <v>222</v>
      </c>
      <c r="E63" s="41" t="s">
        <v>114</v>
      </c>
      <c r="F63" s="42" t="s">
        <v>116</v>
      </c>
      <c r="G63" s="42">
        <v>2000</v>
      </c>
      <c r="H63" s="44"/>
      <c r="I63" s="44"/>
      <c r="J63" s="44"/>
      <c r="K63" s="44"/>
      <c r="L63" s="50">
        <v>0.5</v>
      </c>
      <c r="M63" s="52">
        <f>L63*G63</f>
        <v>1000</v>
      </c>
      <c r="N63" s="48">
        <v>200</v>
      </c>
      <c r="O63" s="48"/>
      <c r="P63" s="52">
        <f>M63-(N63+O63)</f>
        <v>800</v>
      </c>
    </row>
    <row r="64" spans="1:16" ht="66.75" customHeight="1" x14ac:dyDescent="0.25">
      <c r="A64" s="60"/>
      <c r="B64" s="60"/>
      <c r="C64" s="41" t="s">
        <v>117</v>
      </c>
      <c r="D64" s="43" t="s">
        <v>222</v>
      </c>
      <c r="E64" s="41" t="s">
        <v>114</v>
      </c>
      <c r="F64" s="43" t="s">
        <v>116</v>
      </c>
      <c r="G64" s="42">
        <v>2000</v>
      </c>
      <c r="H64" s="44"/>
      <c r="I64" s="44"/>
      <c r="J64" s="44"/>
      <c r="K64" s="44"/>
      <c r="L64" s="50">
        <v>0.5</v>
      </c>
      <c r="M64" s="52">
        <f t="shared" ref="M64:M76" si="20">L64*G64</f>
        <v>1000</v>
      </c>
      <c r="N64" s="48">
        <v>200</v>
      </c>
      <c r="O64" s="48"/>
      <c r="P64" s="52">
        <f t="shared" ref="P64:P70" si="21">M64-(N64+O64)</f>
        <v>800</v>
      </c>
    </row>
    <row r="65" spans="1:16" ht="70.5" customHeight="1" x14ac:dyDescent="0.25">
      <c r="A65" s="60"/>
      <c r="B65" s="60"/>
      <c r="C65" s="41" t="s">
        <v>118</v>
      </c>
      <c r="D65" s="43" t="s">
        <v>222</v>
      </c>
      <c r="E65" s="41" t="s">
        <v>114</v>
      </c>
      <c r="F65" s="43" t="s">
        <v>116</v>
      </c>
      <c r="G65" s="42">
        <v>200</v>
      </c>
      <c r="H65" s="44"/>
      <c r="I65" s="44"/>
      <c r="J65" s="44"/>
      <c r="K65" s="44"/>
      <c r="L65" s="50">
        <v>0.5</v>
      </c>
      <c r="M65" s="52">
        <f t="shared" si="20"/>
        <v>100</v>
      </c>
      <c r="N65" s="48">
        <v>200</v>
      </c>
      <c r="O65" s="48"/>
      <c r="P65" s="52">
        <f t="shared" si="21"/>
        <v>-100</v>
      </c>
    </row>
    <row r="66" spans="1:16" ht="77.25" customHeight="1" x14ac:dyDescent="0.25">
      <c r="A66" s="60"/>
      <c r="B66" s="60"/>
      <c r="C66" s="41" t="s">
        <v>119</v>
      </c>
      <c r="D66" s="43" t="s">
        <v>222</v>
      </c>
      <c r="E66" s="41" t="s">
        <v>114</v>
      </c>
      <c r="F66" s="43" t="s">
        <v>116</v>
      </c>
      <c r="G66" s="159">
        <v>2000</v>
      </c>
      <c r="H66" s="44"/>
      <c r="I66" s="44"/>
      <c r="J66" s="44"/>
      <c r="K66" s="44"/>
      <c r="L66" s="50">
        <v>0.45500000000000002</v>
      </c>
      <c r="M66" s="52">
        <f t="shared" si="20"/>
        <v>910</v>
      </c>
      <c r="N66" s="48">
        <v>200</v>
      </c>
      <c r="O66" s="48"/>
      <c r="P66" s="52">
        <f t="shared" si="21"/>
        <v>710</v>
      </c>
    </row>
    <row r="67" spans="1:16" ht="71.25" customHeight="1" x14ac:dyDescent="0.25">
      <c r="A67" s="60"/>
      <c r="B67" s="60"/>
      <c r="C67" s="41" t="s">
        <v>120</v>
      </c>
      <c r="D67" s="43" t="s">
        <v>222</v>
      </c>
      <c r="E67" s="41" t="s">
        <v>114</v>
      </c>
      <c r="F67" s="43" t="s">
        <v>116</v>
      </c>
      <c r="G67" s="159">
        <v>1500</v>
      </c>
      <c r="H67" s="44"/>
      <c r="I67" s="44"/>
      <c r="J67" s="44"/>
      <c r="K67" s="44"/>
      <c r="L67" s="50">
        <v>1</v>
      </c>
      <c r="M67" s="52">
        <f t="shared" si="20"/>
        <v>1500</v>
      </c>
      <c r="N67" s="161">
        <v>200</v>
      </c>
      <c r="O67" s="48"/>
      <c r="P67" s="52">
        <f t="shared" si="21"/>
        <v>1300</v>
      </c>
    </row>
    <row r="68" spans="1:16" ht="76.5" customHeight="1" x14ac:dyDescent="0.25">
      <c r="A68" s="60"/>
      <c r="B68" s="60"/>
      <c r="C68" s="41" t="s">
        <v>121</v>
      </c>
      <c r="D68" s="43" t="s">
        <v>222</v>
      </c>
      <c r="E68" s="41" t="s">
        <v>123</v>
      </c>
      <c r="F68" s="42" t="s">
        <v>122</v>
      </c>
      <c r="G68" s="42">
        <v>1</v>
      </c>
      <c r="H68" s="44"/>
      <c r="I68" s="44"/>
      <c r="J68" s="44"/>
      <c r="K68" s="44"/>
      <c r="L68" s="50">
        <v>60</v>
      </c>
      <c r="M68" s="52">
        <f t="shared" si="20"/>
        <v>60</v>
      </c>
      <c r="N68" s="52">
        <v>0</v>
      </c>
      <c r="O68" s="52"/>
      <c r="P68" s="52">
        <f t="shared" si="21"/>
        <v>60</v>
      </c>
    </row>
    <row r="69" spans="1:16" ht="52.5" customHeight="1" x14ac:dyDescent="0.25">
      <c r="A69" s="60"/>
      <c r="B69" s="60"/>
      <c r="C69" s="41" t="s">
        <v>124</v>
      </c>
      <c r="D69" s="43" t="s">
        <v>222</v>
      </c>
      <c r="E69" s="41" t="s">
        <v>114</v>
      </c>
      <c r="F69" s="42" t="s">
        <v>125</v>
      </c>
      <c r="G69" s="42">
        <v>20</v>
      </c>
      <c r="H69" s="44"/>
      <c r="I69" s="44"/>
      <c r="J69" s="44"/>
      <c r="K69" s="44"/>
      <c r="L69" s="50">
        <v>200</v>
      </c>
      <c r="M69" s="52">
        <f t="shared" si="20"/>
        <v>4000</v>
      </c>
      <c r="N69" s="52">
        <v>150</v>
      </c>
      <c r="O69" s="52"/>
      <c r="P69" s="52">
        <f t="shared" si="21"/>
        <v>3850</v>
      </c>
    </row>
    <row r="70" spans="1:16" ht="46.5" customHeight="1" x14ac:dyDescent="0.25">
      <c r="A70" s="60"/>
      <c r="B70" s="60"/>
      <c r="C70" s="41" t="s">
        <v>332</v>
      </c>
      <c r="D70" s="43" t="s">
        <v>222</v>
      </c>
      <c r="E70" s="41" t="s">
        <v>114</v>
      </c>
      <c r="F70" s="42" t="s">
        <v>46</v>
      </c>
      <c r="G70" s="42">
        <v>1</v>
      </c>
      <c r="H70" s="44"/>
      <c r="I70" s="44"/>
      <c r="J70" s="44"/>
      <c r="K70" s="44"/>
      <c r="L70" s="50">
        <v>1000</v>
      </c>
      <c r="M70" s="50">
        <f t="shared" si="20"/>
        <v>1000</v>
      </c>
      <c r="N70" s="110">
        <v>1000</v>
      </c>
      <c r="O70" s="44"/>
      <c r="P70" s="52">
        <f t="shared" si="21"/>
        <v>0</v>
      </c>
    </row>
    <row r="71" spans="1:16" ht="69" customHeight="1" x14ac:dyDescent="0.25">
      <c r="A71" s="60"/>
      <c r="B71" s="60"/>
      <c r="C71" s="41" t="s">
        <v>126</v>
      </c>
      <c r="D71" s="43" t="s">
        <v>222</v>
      </c>
      <c r="E71" s="41" t="s">
        <v>127</v>
      </c>
      <c r="F71" s="42" t="s">
        <v>7</v>
      </c>
      <c r="G71" s="42">
        <v>3</v>
      </c>
      <c r="H71" s="44"/>
      <c r="I71" s="44"/>
      <c r="J71" s="44"/>
      <c r="K71" s="44"/>
      <c r="L71" s="50">
        <v>2000</v>
      </c>
      <c r="M71" s="52">
        <f t="shared" si="20"/>
        <v>6000</v>
      </c>
      <c r="N71" s="52">
        <v>250</v>
      </c>
      <c r="O71" s="52"/>
      <c r="P71" s="52">
        <f t="shared" ref="P71:P76" si="22">M71-(N71+O71)</f>
        <v>5750</v>
      </c>
    </row>
    <row r="72" spans="1:16" ht="51" customHeight="1" x14ac:dyDescent="0.25">
      <c r="A72" s="60"/>
      <c r="B72" s="60"/>
      <c r="C72" s="108" t="s">
        <v>323</v>
      </c>
      <c r="D72" s="43" t="s">
        <v>222</v>
      </c>
      <c r="E72" s="41" t="s">
        <v>244</v>
      </c>
      <c r="F72" s="42" t="s">
        <v>105</v>
      </c>
      <c r="G72" s="42">
        <v>5</v>
      </c>
      <c r="H72" s="44"/>
      <c r="I72" s="44"/>
      <c r="J72" s="44"/>
      <c r="K72" s="44"/>
      <c r="L72" s="50">
        <v>2500</v>
      </c>
      <c r="M72" s="52">
        <f t="shared" si="20"/>
        <v>12500</v>
      </c>
      <c r="N72" s="52">
        <v>5000</v>
      </c>
      <c r="O72" s="52"/>
      <c r="P72" s="52">
        <f t="shared" si="22"/>
        <v>7500</v>
      </c>
    </row>
    <row r="73" spans="1:16" ht="51.75" customHeight="1" x14ac:dyDescent="0.25">
      <c r="A73" s="60"/>
      <c r="B73" s="60"/>
      <c r="C73" s="41" t="s">
        <v>128</v>
      </c>
      <c r="D73" s="43" t="s">
        <v>222</v>
      </c>
      <c r="E73" s="41" t="s">
        <v>129</v>
      </c>
      <c r="F73" s="42" t="s">
        <v>48</v>
      </c>
      <c r="G73" s="42">
        <v>2</v>
      </c>
      <c r="H73" s="44"/>
      <c r="I73" s="44"/>
      <c r="J73" s="44"/>
      <c r="K73" s="44"/>
      <c r="L73" s="50">
        <v>150</v>
      </c>
      <c r="M73" s="52">
        <f t="shared" si="20"/>
        <v>300</v>
      </c>
      <c r="N73" s="52">
        <v>0</v>
      </c>
      <c r="O73" s="52"/>
      <c r="P73" s="52">
        <f t="shared" si="22"/>
        <v>300</v>
      </c>
    </row>
    <row r="74" spans="1:16" ht="39" customHeight="1" x14ac:dyDescent="0.25">
      <c r="A74" s="60"/>
      <c r="B74" s="60"/>
      <c r="C74" s="41" t="s">
        <v>130</v>
      </c>
      <c r="D74" s="43" t="s">
        <v>222</v>
      </c>
      <c r="E74" s="41" t="s">
        <v>132</v>
      </c>
      <c r="F74" s="42" t="s">
        <v>131</v>
      </c>
      <c r="G74" s="42">
        <v>2</v>
      </c>
      <c r="H74" s="44"/>
      <c r="I74" s="44"/>
      <c r="J74" s="44"/>
      <c r="K74" s="44"/>
      <c r="L74" s="50">
        <v>500</v>
      </c>
      <c r="M74" s="52">
        <f t="shared" si="20"/>
        <v>1000</v>
      </c>
      <c r="N74" s="52">
        <v>100</v>
      </c>
      <c r="O74" s="52"/>
      <c r="P74" s="52">
        <f t="shared" si="22"/>
        <v>900</v>
      </c>
    </row>
    <row r="75" spans="1:16" ht="25.5" customHeight="1" x14ac:dyDescent="0.25">
      <c r="A75" s="60"/>
      <c r="B75" s="60"/>
      <c r="C75" s="41" t="s">
        <v>293</v>
      </c>
      <c r="D75" s="43" t="s">
        <v>222</v>
      </c>
      <c r="E75" s="41" t="s">
        <v>294</v>
      </c>
      <c r="F75" s="42" t="s">
        <v>295</v>
      </c>
      <c r="G75" s="43">
        <v>12</v>
      </c>
      <c r="H75" s="44"/>
      <c r="I75" s="44"/>
      <c r="J75" s="44"/>
      <c r="K75" s="44"/>
      <c r="L75" s="50">
        <v>250</v>
      </c>
      <c r="M75" s="52">
        <f t="shared" si="20"/>
        <v>3000</v>
      </c>
      <c r="N75" s="52">
        <v>3000</v>
      </c>
      <c r="O75" s="52"/>
      <c r="P75" s="52">
        <f t="shared" si="22"/>
        <v>0</v>
      </c>
    </row>
    <row r="76" spans="1:16" ht="39.75" customHeight="1" x14ac:dyDescent="0.25">
      <c r="A76" s="60"/>
      <c r="B76" s="111"/>
      <c r="C76" s="41" t="s">
        <v>133</v>
      </c>
      <c r="D76" s="43" t="s">
        <v>222</v>
      </c>
      <c r="E76" s="41" t="s">
        <v>135</v>
      </c>
      <c r="F76" s="42" t="s">
        <v>134</v>
      </c>
      <c r="G76" s="42">
        <v>10</v>
      </c>
      <c r="H76" s="44"/>
      <c r="I76" s="44"/>
      <c r="J76" s="44"/>
      <c r="K76" s="44"/>
      <c r="L76" s="50">
        <v>30</v>
      </c>
      <c r="M76" s="52">
        <f t="shared" si="20"/>
        <v>300</v>
      </c>
      <c r="N76" s="52">
        <v>0</v>
      </c>
      <c r="O76" s="52"/>
      <c r="P76" s="52">
        <f t="shared" si="22"/>
        <v>300</v>
      </c>
    </row>
    <row r="77" spans="1:16" ht="25.5" customHeight="1" x14ac:dyDescent="0.25">
      <c r="A77" s="111"/>
      <c r="B77" s="112"/>
      <c r="C77" s="113" t="s">
        <v>221</v>
      </c>
      <c r="D77" s="113"/>
      <c r="E77" s="113"/>
      <c r="F77" s="113"/>
      <c r="G77" s="113"/>
      <c r="H77" s="113"/>
      <c r="I77" s="113"/>
      <c r="J77" s="113"/>
      <c r="K77" s="113"/>
      <c r="L77" s="114"/>
      <c r="M77" s="38">
        <f>SUM(M59:M76)</f>
        <v>34670</v>
      </c>
      <c r="N77" s="38">
        <f t="shared" ref="N77:P77" si="23">SUM(N59:N76)</f>
        <v>10500</v>
      </c>
      <c r="O77" s="38">
        <f t="shared" si="23"/>
        <v>0</v>
      </c>
      <c r="P77" s="38">
        <f t="shared" si="23"/>
        <v>24170</v>
      </c>
    </row>
    <row r="78" spans="1:16" ht="25.5" customHeight="1" x14ac:dyDescent="0.25">
      <c r="A78" s="59"/>
      <c r="B78" s="34" t="s">
        <v>139</v>
      </c>
      <c r="C78" s="41" t="s">
        <v>136</v>
      </c>
      <c r="D78" s="41" t="s">
        <v>223</v>
      </c>
      <c r="E78" s="41" t="s">
        <v>138</v>
      </c>
      <c r="F78" s="42" t="s">
        <v>137</v>
      </c>
      <c r="G78" s="115">
        <v>1</v>
      </c>
      <c r="H78" s="116"/>
      <c r="I78" s="116"/>
      <c r="J78" s="116"/>
      <c r="K78" s="116"/>
      <c r="L78" s="116">
        <v>8000</v>
      </c>
      <c r="M78" s="52">
        <f t="shared" ref="M78:M91" si="24">L78*G78</f>
        <v>8000</v>
      </c>
      <c r="N78" s="52"/>
      <c r="O78" s="52">
        <v>0</v>
      </c>
      <c r="P78" s="52">
        <f t="shared" ref="P78:P91" si="25">M78-(N78+O78)</f>
        <v>8000</v>
      </c>
    </row>
    <row r="79" spans="1:16" ht="50.25" customHeight="1" x14ac:dyDescent="0.25">
      <c r="A79" s="60"/>
      <c r="B79" s="39"/>
      <c r="C79" s="41" t="s">
        <v>140</v>
      </c>
      <c r="D79" s="41"/>
      <c r="E79" s="41" t="s">
        <v>142</v>
      </c>
      <c r="F79" s="42" t="s">
        <v>141</v>
      </c>
      <c r="G79" s="115">
        <v>2</v>
      </c>
      <c r="H79" s="116"/>
      <c r="I79" s="116"/>
      <c r="J79" s="116"/>
      <c r="K79" s="116"/>
      <c r="L79" s="116">
        <v>9000</v>
      </c>
      <c r="M79" s="52">
        <f t="shared" si="24"/>
        <v>18000</v>
      </c>
      <c r="N79" s="52">
        <v>0</v>
      </c>
      <c r="O79" s="52"/>
      <c r="P79" s="52">
        <f t="shared" si="25"/>
        <v>18000</v>
      </c>
    </row>
    <row r="80" spans="1:16" ht="51.75" customHeight="1" x14ac:dyDescent="0.25">
      <c r="A80" s="60"/>
      <c r="B80" s="39"/>
      <c r="C80" s="41" t="s">
        <v>143</v>
      </c>
      <c r="D80" s="41"/>
      <c r="E80" s="41" t="s">
        <v>145</v>
      </c>
      <c r="F80" s="42" t="s">
        <v>144</v>
      </c>
      <c r="G80" s="115">
        <v>1</v>
      </c>
      <c r="H80" s="116"/>
      <c r="I80" s="116"/>
      <c r="J80" s="116"/>
      <c r="K80" s="116"/>
      <c r="L80" s="52">
        <v>8000</v>
      </c>
      <c r="M80" s="52">
        <f t="shared" si="24"/>
        <v>8000</v>
      </c>
      <c r="N80" s="52">
        <v>0</v>
      </c>
      <c r="O80" s="52">
        <v>0</v>
      </c>
      <c r="P80" s="52">
        <f t="shared" si="25"/>
        <v>8000</v>
      </c>
    </row>
    <row r="81" spans="1:16" ht="39" customHeight="1" x14ac:dyDescent="0.25">
      <c r="A81" s="60"/>
      <c r="B81" s="39"/>
      <c r="C81" s="41" t="s">
        <v>146</v>
      </c>
      <c r="D81" s="41"/>
      <c r="E81" s="41" t="s">
        <v>148</v>
      </c>
      <c r="F81" s="42" t="s">
        <v>147</v>
      </c>
      <c r="G81" s="115">
        <v>1</v>
      </c>
      <c r="H81" s="116"/>
      <c r="I81" s="116"/>
      <c r="J81" s="116"/>
      <c r="K81" s="116"/>
      <c r="L81" s="116">
        <v>5000</v>
      </c>
      <c r="M81" s="52">
        <f t="shared" si="24"/>
        <v>5000</v>
      </c>
      <c r="N81" s="52">
        <v>0</v>
      </c>
      <c r="O81" s="52">
        <v>0</v>
      </c>
      <c r="P81" s="52">
        <f t="shared" si="25"/>
        <v>5000</v>
      </c>
    </row>
    <row r="82" spans="1:16" ht="25.5" customHeight="1" x14ac:dyDescent="0.25">
      <c r="A82" s="60"/>
      <c r="B82" s="39"/>
      <c r="C82" s="41" t="s">
        <v>149</v>
      </c>
      <c r="D82" s="41"/>
      <c r="E82" s="41" t="s">
        <v>145</v>
      </c>
      <c r="F82" s="42" t="s">
        <v>150</v>
      </c>
      <c r="G82" s="115">
        <v>1</v>
      </c>
      <c r="H82" s="116"/>
      <c r="I82" s="116"/>
      <c r="J82" s="116"/>
      <c r="K82" s="116"/>
      <c r="L82" s="116">
        <v>5000</v>
      </c>
      <c r="M82" s="52">
        <f t="shared" si="24"/>
        <v>5000</v>
      </c>
      <c r="N82" s="52">
        <v>0</v>
      </c>
      <c r="O82" s="52">
        <v>0</v>
      </c>
      <c r="P82" s="52">
        <f t="shared" si="25"/>
        <v>5000</v>
      </c>
    </row>
    <row r="83" spans="1:16" ht="50.25" customHeight="1" x14ac:dyDescent="0.25">
      <c r="A83" s="60"/>
      <c r="B83" s="39"/>
      <c r="C83" s="108" t="s">
        <v>151</v>
      </c>
      <c r="D83" s="41"/>
      <c r="E83" s="41" t="s">
        <v>2</v>
      </c>
      <c r="F83" s="42" t="s">
        <v>11</v>
      </c>
      <c r="G83" s="115">
        <v>1</v>
      </c>
      <c r="H83" s="116"/>
      <c r="I83" s="116"/>
      <c r="J83" s="116"/>
      <c r="K83" s="116"/>
      <c r="L83" s="52">
        <v>7000</v>
      </c>
      <c r="M83" s="52">
        <f t="shared" si="24"/>
        <v>7000</v>
      </c>
      <c r="N83" s="52">
        <v>2000</v>
      </c>
      <c r="O83" s="52">
        <v>0</v>
      </c>
      <c r="P83" s="52">
        <f t="shared" si="25"/>
        <v>5000</v>
      </c>
    </row>
    <row r="84" spans="1:16" ht="63.75" customHeight="1" x14ac:dyDescent="0.25">
      <c r="A84" s="60"/>
      <c r="B84" s="39"/>
      <c r="C84" s="41" t="s">
        <v>299</v>
      </c>
      <c r="D84" s="41"/>
      <c r="E84" s="41" t="s">
        <v>96</v>
      </c>
      <c r="F84" s="42" t="s">
        <v>152</v>
      </c>
      <c r="G84" s="115">
        <v>50</v>
      </c>
      <c r="H84" s="116"/>
      <c r="I84" s="116"/>
      <c r="J84" s="116"/>
      <c r="K84" s="116"/>
      <c r="L84" s="52">
        <v>120</v>
      </c>
      <c r="M84" s="52">
        <f t="shared" si="24"/>
        <v>6000</v>
      </c>
      <c r="N84" s="52">
        <v>1000</v>
      </c>
      <c r="O84" s="52">
        <v>0</v>
      </c>
      <c r="P84" s="52">
        <f t="shared" si="25"/>
        <v>5000</v>
      </c>
    </row>
    <row r="85" spans="1:16" ht="57.75" customHeight="1" x14ac:dyDescent="0.25">
      <c r="A85" s="60"/>
      <c r="B85" s="39"/>
      <c r="C85" s="108" t="s">
        <v>300</v>
      </c>
      <c r="D85" s="41"/>
      <c r="E85" s="41" t="s">
        <v>154</v>
      </c>
      <c r="F85" s="42" t="s">
        <v>153</v>
      </c>
      <c r="G85" s="158">
        <v>200</v>
      </c>
      <c r="H85" s="116"/>
      <c r="I85" s="116"/>
      <c r="J85" s="116"/>
      <c r="K85" s="116"/>
      <c r="L85" s="52">
        <v>10</v>
      </c>
      <c r="M85" s="52">
        <f t="shared" si="24"/>
        <v>2000</v>
      </c>
      <c r="N85" s="52">
        <v>700</v>
      </c>
      <c r="O85" s="52">
        <v>0</v>
      </c>
      <c r="P85" s="52">
        <f t="shared" si="25"/>
        <v>1300</v>
      </c>
    </row>
    <row r="86" spans="1:16" ht="42" customHeight="1" x14ac:dyDescent="0.25">
      <c r="A86" s="60"/>
      <c r="B86" s="39"/>
      <c r="C86" s="108" t="s">
        <v>296</v>
      </c>
      <c r="D86" s="41"/>
      <c r="E86" s="41" t="s">
        <v>52</v>
      </c>
      <c r="F86" s="42" t="s">
        <v>297</v>
      </c>
      <c r="G86" s="115">
        <v>40</v>
      </c>
      <c r="H86" s="116"/>
      <c r="I86" s="116"/>
      <c r="J86" s="116"/>
      <c r="K86" s="116"/>
      <c r="L86" s="52">
        <v>70</v>
      </c>
      <c r="M86" s="52">
        <f t="shared" si="24"/>
        <v>2800</v>
      </c>
      <c r="N86" s="52">
        <v>800</v>
      </c>
      <c r="O86" s="52">
        <v>0</v>
      </c>
      <c r="P86" s="52">
        <f t="shared" si="25"/>
        <v>2000</v>
      </c>
    </row>
    <row r="87" spans="1:16" ht="38.25" customHeight="1" x14ac:dyDescent="0.25">
      <c r="A87" s="60"/>
      <c r="B87" s="39"/>
      <c r="C87" s="108" t="s">
        <v>301</v>
      </c>
      <c r="D87" s="41"/>
      <c r="E87" s="41" t="s">
        <v>156</v>
      </c>
      <c r="F87" s="42" t="s">
        <v>155</v>
      </c>
      <c r="G87" s="115">
        <v>1</v>
      </c>
      <c r="H87" s="116"/>
      <c r="I87" s="116"/>
      <c r="J87" s="116"/>
      <c r="K87" s="116"/>
      <c r="L87" s="52">
        <v>5000</v>
      </c>
      <c r="M87" s="52">
        <f t="shared" si="24"/>
        <v>5000</v>
      </c>
      <c r="N87" s="52">
        <v>0</v>
      </c>
      <c r="O87" s="52">
        <v>0</v>
      </c>
      <c r="P87" s="52">
        <f t="shared" si="25"/>
        <v>5000</v>
      </c>
    </row>
    <row r="88" spans="1:16" ht="38.25" customHeight="1" x14ac:dyDescent="0.25">
      <c r="A88" s="60"/>
      <c r="B88" s="39"/>
      <c r="C88" s="108" t="s">
        <v>248</v>
      </c>
      <c r="D88" s="41"/>
      <c r="E88" s="41" t="s">
        <v>145</v>
      </c>
      <c r="F88" s="42" t="s">
        <v>249</v>
      </c>
      <c r="G88" s="115">
        <v>2</v>
      </c>
      <c r="H88" s="116"/>
      <c r="I88" s="116"/>
      <c r="J88" s="116"/>
      <c r="K88" s="116"/>
      <c r="L88" s="52">
        <v>2000</v>
      </c>
      <c r="M88" s="52">
        <f t="shared" si="24"/>
        <v>4000</v>
      </c>
      <c r="N88" s="52">
        <v>4000</v>
      </c>
      <c r="O88" s="52">
        <v>0</v>
      </c>
      <c r="P88" s="52">
        <f t="shared" si="25"/>
        <v>0</v>
      </c>
    </row>
    <row r="89" spans="1:16" ht="38.25" customHeight="1" x14ac:dyDescent="0.25">
      <c r="A89" s="60"/>
      <c r="B89" s="39"/>
      <c r="C89" s="108" t="s">
        <v>298</v>
      </c>
      <c r="D89" s="41"/>
      <c r="E89" s="41" t="s">
        <v>96</v>
      </c>
      <c r="F89" s="42">
        <v>50</v>
      </c>
      <c r="G89" s="115">
        <v>1</v>
      </c>
      <c r="H89" s="116"/>
      <c r="I89" s="116"/>
      <c r="J89" s="116"/>
      <c r="K89" s="116"/>
      <c r="L89" s="52">
        <f>5000/50</f>
        <v>100</v>
      </c>
      <c r="M89" s="52">
        <v>5000</v>
      </c>
      <c r="N89" s="52">
        <v>1000</v>
      </c>
      <c r="O89" s="52">
        <v>0</v>
      </c>
      <c r="P89" s="52">
        <f t="shared" si="25"/>
        <v>4000</v>
      </c>
    </row>
    <row r="90" spans="1:16" ht="38.25" customHeight="1" x14ac:dyDescent="0.25">
      <c r="A90" s="60"/>
      <c r="B90" s="39"/>
      <c r="C90" s="42" t="s">
        <v>322</v>
      </c>
      <c r="D90" s="43" t="s">
        <v>303</v>
      </c>
      <c r="E90" s="42" t="s">
        <v>160</v>
      </c>
      <c r="F90" s="42" t="s">
        <v>159</v>
      </c>
      <c r="G90" s="42">
        <v>1</v>
      </c>
      <c r="H90" s="44"/>
      <c r="I90" s="44"/>
      <c r="J90" s="44"/>
      <c r="K90" s="44"/>
      <c r="L90" s="50">
        <v>15000</v>
      </c>
      <c r="M90" s="52">
        <f>L90*G90</f>
        <v>15000</v>
      </c>
      <c r="N90" s="52">
        <v>0</v>
      </c>
      <c r="O90" s="52">
        <v>0</v>
      </c>
      <c r="P90" s="52">
        <f>M90-(N90+O90)</f>
        <v>15000</v>
      </c>
    </row>
    <row r="91" spans="1:16" ht="36" customHeight="1" x14ac:dyDescent="0.25">
      <c r="A91" s="60"/>
      <c r="B91" s="53"/>
      <c r="C91" s="41" t="s">
        <v>302</v>
      </c>
      <c r="D91" s="41"/>
      <c r="E91" s="41" t="s">
        <v>96</v>
      </c>
      <c r="F91" s="42" t="s">
        <v>157</v>
      </c>
      <c r="G91" s="158">
        <v>200</v>
      </c>
      <c r="H91" s="116"/>
      <c r="I91" s="116"/>
      <c r="J91" s="116"/>
      <c r="K91" s="116"/>
      <c r="L91" s="52">
        <v>90</v>
      </c>
      <c r="M91" s="52">
        <f t="shared" si="24"/>
        <v>18000</v>
      </c>
      <c r="N91" s="52">
        <v>0</v>
      </c>
      <c r="O91" s="52">
        <v>0</v>
      </c>
      <c r="P91" s="52">
        <f t="shared" si="25"/>
        <v>18000</v>
      </c>
    </row>
    <row r="92" spans="1:16" ht="25.5" customHeight="1" x14ac:dyDescent="0.25">
      <c r="A92" s="111"/>
      <c r="B92" s="55" t="s">
        <v>224</v>
      </c>
      <c r="C92" s="56"/>
      <c r="D92" s="56"/>
      <c r="E92" s="56"/>
      <c r="F92" s="56"/>
      <c r="G92" s="56"/>
      <c r="H92" s="56"/>
      <c r="I92" s="56"/>
      <c r="J92" s="56"/>
      <c r="K92" s="56"/>
      <c r="L92" s="57"/>
      <c r="M92" s="117">
        <f>SUM(M78:M91)</f>
        <v>108800</v>
      </c>
      <c r="N92" s="117">
        <f t="shared" ref="N92:P92" si="26">SUM(N78:N91)</f>
        <v>9500</v>
      </c>
      <c r="O92" s="117">
        <f t="shared" si="26"/>
        <v>0</v>
      </c>
      <c r="P92" s="117">
        <f t="shared" si="26"/>
        <v>99300</v>
      </c>
    </row>
    <row r="93" spans="1:16" ht="35.25" customHeight="1" x14ac:dyDescent="0.25">
      <c r="A93" s="59"/>
      <c r="B93" s="118" t="s">
        <v>158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</row>
    <row r="94" spans="1:16" ht="63" customHeight="1" x14ac:dyDescent="0.25">
      <c r="A94" s="60"/>
      <c r="B94" s="118"/>
      <c r="C94" s="41" t="s">
        <v>161</v>
      </c>
      <c r="D94" s="43" t="s">
        <v>303</v>
      </c>
      <c r="E94" s="41" t="s">
        <v>162</v>
      </c>
      <c r="F94" s="42" t="s">
        <v>10</v>
      </c>
      <c r="G94" s="42">
        <v>200</v>
      </c>
      <c r="H94" s="44"/>
      <c r="I94" s="44"/>
      <c r="J94" s="44"/>
      <c r="K94" s="44"/>
      <c r="L94" s="50">
        <v>25</v>
      </c>
      <c r="M94" s="52">
        <f>L94*G94</f>
        <v>5000</v>
      </c>
      <c r="N94" s="52">
        <v>0</v>
      </c>
      <c r="O94" s="52">
        <v>0</v>
      </c>
      <c r="P94" s="52">
        <f>M94-(N94+O94)</f>
        <v>5000</v>
      </c>
    </row>
    <row r="95" spans="1:16" ht="51" customHeight="1" x14ac:dyDescent="0.25">
      <c r="A95" s="60"/>
      <c r="B95" s="118"/>
      <c r="C95" s="41" t="s">
        <v>306</v>
      </c>
      <c r="D95" s="43" t="s">
        <v>303</v>
      </c>
      <c r="E95" s="41" t="s">
        <v>235</v>
      </c>
      <c r="F95" s="42" t="s">
        <v>46</v>
      </c>
      <c r="G95" s="42">
        <v>1</v>
      </c>
      <c r="H95" s="44"/>
      <c r="I95" s="44"/>
      <c r="J95" s="44"/>
      <c r="K95" s="44"/>
      <c r="L95" s="45">
        <v>1500</v>
      </c>
      <c r="M95" s="52">
        <f>L95*G95</f>
        <v>1500</v>
      </c>
      <c r="N95" s="52">
        <f>M95</f>
        <v>1500</v>
      </c>
      <c r="O95" s="52">
        <v>0</v>
      </c>
      <c r="P95" s="52">
        <v>0</v>
      </c>
    </row>
    <row r="96" spans="1:16" ht="30" customHeight="1" x14ac:dyDescent="0.25">
      <c r="A96" s="60"/>
      <c r="B96" s="118"/>
      <c r="C96" s="108" t="s">
        <v>320</v>
      </c>
      <c r="D96" s="43" t="s">
        <v>303</v>
      </c>
      <c r="E96" s="41" t="s">
        <v>304</v>
      </c>
      <c r="F96" s="42" t="s">
        <v>13</v>
      </c>
      <c r="G96" s="159">
        <v>10000</v>
      </c>
      <c r="H96" s="44"/>
      <c r="I96" s="44"/>
      <c r="J96" s="44"/>
      <c r="K96" s="44"/>
      <c r="L96" s="50">
        <v>0.6</v>
      </c>
      <c r="M96" s="52">
        <f>L96*G96</f>
        <v>6000</v>
      </c>
      <c r="N96" s="52">
        <v>1500</v>
      </c>
      <c r="O96" s="52">
        <v>0</v>
      </c>
      <c r="P96" s="52">
        <f t="shared" ref="P96:P102" si="27">M96-(N96+O96)</f>
        <v>4500</v>
      </c>
    </row>
    <row r="97" spans="1:16" ht="20.25" customHeight="1" x14ac:dyDescent="0.25">
      <c r="A97" s="60"/>
      <c r="B97" s="118"/>
      <c r="C97" s="41" t="s">
        <v>333</v>
      </c>
      <c r="D97" s="43" t="s">
        <v>303</v>
      </c>
      <c r="E97" s="41" t="s">
        <v>217</v>
      </c>
      <c r="F97" s="42" t="s">
        <v>46</v>
      </c>
      <c r="G97" s="43">
        <v>1</v>
      </c>
      <c r="H97" s="44"/>
      <c r="I97" s="44"/>
      <c r="J97" s="44"/>
      <c r="K97" s="44"/>
      <c r="L97" s="50">
        <v>1500</v>
      </c>
      <c r="M97" s="52">
        <f>L97*G97</f>
        <v>1500</v>
      </c>
      <c r="N97" s="52">
        <v>1500</v>
      </c>
      <c r="O97" s="52">
        <v>0</v>
      </c>
      <c r="P97" s="52"/>
    </row>
    <row r="98" spans="1:16" ht="38.25" customHeight="1" x14ac:dyDescent="0.25">
      <c r="A98" s="60"/>
      <c r="B98" s="118"/>
      <c r="C98" s="41" t="s">
        <v>305</v>
      </c>
      <c r="D98" s="43" t="s">
        <v>303</v>
      </c>
      <c r="E98" s="41" t="s">
        <v>163</v>
      </c>
      <c r="F98" s="42" t="s">
        <v>10</v>
      </c>
      <c r="G98" s="42">
        <v>500</v>
      </c>
      <c r="H98" s="44"/>
      <c r="I98" s="44"/>
      <c r="J98" s="44"/>
      <c r="K98" s="44"/>
      <c r="L98" s="50">
        <v>80</v>
      </c>
      <c r="M98" s="52">
        <f t="shared" ref="M98:M102" si="28">L98*G98</f>
        <v>40000</v>
      </c>
      <c r="N98" s="52">
        <v>0</v>
      </c>
      <c r="O98" s="52">
        <v>0</v>
      </c>
      <c r="P98" s="52">
        <f t="shared" si="27"/>
        <v>40000</v>
      </c>
    </row>
    <row r="99" spans="1:16" ht="38.25" customHeight="1" x14ac:dyDescent="0.25">
      <c r="A99" s="60"/>
      <c r="B99" s="118"/>
      <c r="C99" s="41" t="s">
        <v>164</v>
      </c>
      <c r="D99" s="43" t="s">
        <v>303</v>
      </c>
      <c r="E99" s="41" t="s">
        <v>96</v>
      </c>
      <c r="F99" s="42" t="s">
        <v>7</v>
      </c>
      <c r="G99" s="42">
        <v>2</v>
      </c>
      <c r="H99" s="44"/>
      <c r="I99" s="44"/>
      <c r="J99" s="44"/>
      <c r="K99" s="44"/>
      <c r="L99" s="50">
        <v>250</v>
      </c>
      <c r="M99" s="52">
        <f t="shared" si="28"/>
        <v>500</v>
      </c>
      <c r="N99" s="52">
        <f>M99</f>
        <v>500</v>
      </c>
      <c r="O99" s="52">
        <v>0</v>
      </c>
      <c r="P99" s="52">
        <f t="shared" si="27"/>
        <v>0</v>
      </c>
    </row>
    <row r="100" spans="1:16" ht="20.25" customHeight="1" x14ac:dyDescent="0.25">
      <c r="A100" s="60"/>
      <c r="B100" s="118"/>
      <c r="C100" s="42" t="s">
        <v>165</v>
      </c>
      <c r="D100" s="43" t="s">
        <v>303</v>
      </c>
      <c r="E100" s="42" t="s">
        <v>166</v>
      </c>
      <c r="F100" s="42" t="s">
        <v>14</v>
      </c>
      <c r="G100" s="42">
        <v>4</v>
      </c>
      <c r="H100" s="44"/>
      <c r="I100" s="44"/>
      <c r="J100" s="44"/>
      <c r="K100" s="44"/>
      <c r="L100" s="50">
        <v>0</v>
      </c>
      <c r="M100" s="52">
        <f t="shared" si="28"/>
        <v>0</v>
      </c>
      <c r="N100" s="52">
        <v>0</v>
      </c>
      <c r="O100" s="52">
        <v>0</v>
      </c>
      <c r="P100" s="52">
        <f t="shared" si="27"/>
        <v>0</v>
      </c>
    </row>
    <row r="101" spans="1:16" ht="29.25" customHeight="1" x14ac:dyDescent="0.25">
      <c r="A101" s="60"/>
      <c r="B101" s="118"/>
      <c r="C101" s="98" t="s">
        <v>321</v>
      </c>
      <c r="D101" s="43" t="s">
        <v>303</v>
      </c>
      <c r="E101" s="42" t="s">
        <v>167</v>
      </c>
      <c r="F101" s="42" t="s">
        <v>159</v>
      </c>
      <c r="G101" s="42">
        <v>2</v>
      </c>
      <c r="H101" s="44"/>
      <c r="I101" s="44"/>
      <c r="J101" s="44"/>
      <c r="K101" s="44"/>
      <c r="L101" s="52">
        <v>15000</v>
      </c>
      <c r="M101" s="52">
        <f t="shared" si="28"/>
        <v>30000</v>
      </c>
      <c r="N101" s="52">
        <v>3000</v>
      </c>
      <c r="O101" s="52">
        <v>0</v>
      </c>
      <c r="P101" s="52">
        <f t="shared" si="27"/>
        <v>27000</v>
      </c>
    </row>
    <row r="102" spans="1:16" ht="34.5" customHeight="1" x14ac:dyDescent="0.25">
      <c r="A102" s="111"/>
      <c r="B102" s="118"/>
      <c r="C102" s="108" t="s">
        <v>168</v>
      </c>
      <c r="D102" s="43" t="s">
        <v>303</v>
      </c>
      <c r="E102" s="41"/>
      <c r="F102" s="42" t="s">
        <v>169</v>
      </c>
      <c r="G102" s="42">
        <v>1</v>
      </c>
      <c r="H102" s="44"/>
      <c r="I102" s="44"/>
      <c r="J102" s="44"/>
      <c r="K102" s="44"/>
      <c r="L102" s="50">
        <v>300</v>
      </c>
      <c r="M102" s="52">
        <f t="shared" si="28"/>
        <v>300</v>
      </c>
      <c r="N102" s="52">
        <v>0</v>
      </c>
      <c r="O102" s="52">
        <v>0</v>
      </c>
      <c r="P102" s="52">
        <f t="shared" si="27"/>
        <v>300</v>
      </c>
    </row>
    <row r="103" spans="1:16" ht="22.5" customHeight="1" x14ac:dyDescent="0.25">
      <c r="A103" s="120"/>
      <c r="B103" s="55" t="s">
        <v>225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7"/>
      <c r="M103" s="38">
        <f>SUM(M90:M102)</f>
        <v>226600</v>
      </c>
      <c r="N103" s="38">
        <f>SUM(N94:N102)</f>
        <v>8000</v>
      </c>
      <c r="O103" s="38">
        <f>SUM(O90:O102)</f>
        <v>0</v>
      </c>
      <c r="P103" s="38">
        <f>SUM(P90:P102)</f>
        <v>209100</v>
      </c>
    </row>
    <row r="104" spans="1:16" ht="15" customHeight="1" x14ac:dyDescent="0.25">
      <c r="A104" s="102" t="s">
        <v>231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60">
        <f>M103+M92+M77</f>
        <v>370070</v>
      </c>
      <c r="N104" s="160">
        <f t="shared" ref="N104:P104" si="29">N103+N92+N77</f>
        <v>28000</v>
      </c>
      <c r="O104" s="160">
        <f t="shared" si="29"/>
        <v>0</v>
      </c>
      <c r="P104" s="160">
        <f t="shared" si="29"/>
        <v>332570</v>
      </c>
    </row>
    <row r="105" spans="1:16" ht="15" customHeight="1" x14ac:dyDescent="0.25">
      <c r="A105" s="102" t="s">
        <v>232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4"/>
    </row>
    <row r="106" spans="1:16" ht="63.75" customHeight="1" x14ac:dyDescent="0.25">
      <c r="A106" s="59" t="s">
        <v>170</v>
      </c>
      <c r="B106" s="121" t="s">
        <v>171</v>
      </c>
      <c r="C106" s="121" t="s">
        <v>174</v>
      </c>
      <c r="D106" s="44"/>
      <c r="E106" s="108" t="s">
        <v>308</v>
      </c>
      <c r="F106" s="43" t="s">
        <v>157</v>
      </c>
      <c r="G106" s="42"/>
      <c r="H106" s="44"/>
      <c r="I106" s="44"/>
      <c r="J106" s="44"/>
      <c r="K106" s="44"/>
      <c r="L106" s="52">
        <v>84000</v>
      </c>
      <c r="M106" s="52">
        <v>84000</v>
      </c>
      <c r="N106" s="52">
        <v>84000</v>
      </c>
      <c r="O106" s="50"/>
      <c r="P106" s="51">
        <f>M106-(N106+O106)</f>
        <v>0</v>
      </c>
    </row>
    <row r="107" spans="1:16" ht="48" x14ac:dyDescent="0.25">
      <c r="A107" s="60"/>
      <c r="B107" s="41" t="s">
        <v>172</v>
      </c>
      <c r="C107" s="98" t="s">
        <v>309</v>
      </c>
      <c r="D107" s="122" t="s">
        <v>233</v>
      </c>
      <c r="E107" s="41" t="s">
        <v>96</v>
      </c>
      <c r="F107" s="43" t="s">
        <v>46</v>
      </c>
      <c r="G107" s="42"/>
      <c r="H107" s="42"/>
      <c r="I107" s="42"/>
      <c r="J107" s="42"/>
      <c r="K107" s="42"/>
      <c r="L107" s="52">
        <v>1</v>
      </c>
      <c r="M107" s="51">
        <v>0</v>
      </c>
      <c r="N107" s="50"/>
      <c r="O107" s="44"/>
      <c r="P107" s="49">
        <f>M107-(N107+O107)</f>
        <v>0</v>
      </c>
    </row>
    <row r="108" spans="1:16" ht="63.75" customHeight="1" x14ac:dyDescent="0.25">
      <c r="A108" s="60"/>
      <c r="B108" s="34" t="s">
        <v>173</v>
      </c>
      <c r="C108" s="98" t="s">
        <v>312</v>
      </c>
      <c r="D108" s="41" t="s">
        <v>234</v>
      </c>
      <c r="E108" s="41" t="s">
        <v>235</v>
      </c>
      <c r="F108" s="43">
        <v>2</v>
      </c>
      <c r="G108" s="42"/>
      <c r="H108" s="44"/>
      <c r="I108" s="44"/>
      <c r="J108" s="44"/>
      <c r="K108" s="44"/>
      <c r="L108" s="52">
        <v>10000</v>
      </c>
      <c r="M108" s="51">
        <f t="shared" ref="M108:M114" si="30">L108*F108</f>
        <v>20000</v>
      </c>
      <c r="N108" s="51">
        <f>M108</f>
        <v>20000</v>
      </c>
      <c r="O108" s="44"/>
      <c r="P108" s="51"/>
    </row>
    <row r="109" spans="1:16" ht="36.75" x14ac:dyDescent="0.25">
      <c r="A109" s="60"/>
      <c r="B109" s="39"/>
      <c r="C109" s="100" t="s">
        <v>176</v>
      </c>
      <c r="D109" s="41" t="s">
        <v>236</v>
      </c>
      <c r="E109" s="41" t="s">
        <v>237</v>
      </c>
      <c r="F109" s="43">
        <v>2</v>
      </c>
      <c r="G109" s="42"/>
      <c r="H109" s="44"/>
      <c r="I109" s="44"/>
      <c r="J109" s="44"/>
      <c r="K109" s="44"/>
      <c r="L109" s="52">
        <v>4000</v>
      </c>
      <c r="M109" s="51">
        <f t="shared" si="30"/>
        <v>8000</v>
      </c>
      <c r="N109" s="50"/>
      <c r="O109" s="44"/>
      <c r="P109" s="123">
        <f t="shared" ref="P109:P114" si="31">M109-(N109+O109)</f>
        <v>8000</v>
      </c>
    </row>
    <row r="110" spans="1:16" ht="36.75" x14ac:dyDescent="0.25">
      <c r="A110" s="60"/>
      <c r="B110" s="39"/>
      <c r="C110" s="100" t="s">
        <v>243</v>
      </c>
      <c r="D110" s="41" t="s">
        <v>236</v>
      </c>
      <c r="E110" s="41" t="s">
        <v>238</v>
      </c>
      <c r="F110" s="43">
        <v>30</v>
      </c>
      <c r="G110" s="42"/>
      <c r="H110" s="44"/>
      <c r="I110" s="44"/>
      <c r="J110" s="44"/>
      <c r="K110" s="44"/>
      <c r="L110" s="52">
        <v>500</v>
      </c>
      <c r="M110" s="51">
        <f t="shared" si="30"/>
        <v>15000</v>
      </c>
      <c r="N110" s="50"/>
      <c r="O110" s="44"/>
      <c r="P110" s="49">
        <f t="shared" si="31"/>
        <v>15000</v>
      </c>
    </row>
    <row r="111" spans="1:16" ht="96.75" x14ac:dyDescent="0.25">
      <c r="A111" s="60"/>
      <c r="B111" s="39"/>
      <c r="C111" s="100" t="s">
        <v>177</v>
      </c>
      <c r="D111" s="41" t="s">
        <v>239</v>
      </c>
      <c r="E111" s="41" t="s">
        <v>240</v>
      </c>
      <c r="F111" s="43">
        <v>5</v>
      </c>
      <c r="G111" s="42"/>
      <c r="H111" s="44"/>
      <c r="I111" s="44"/>
      <c r="J111" s="44"/>
      <c r="K111" s="44"/>
      <c r="L111" s="52">
        <v>500</v>
      </c>
      <c r="M111" s="51">
        <f t="shared" si="30"/>
        <v>2500</v>
      </c>
      <c r="N111" s="50"/>
      <c r="O111" s="44"/>
      <c r="P111" s="51">
        <f t="shared" si="31"/>
        <v>2500</v>
      </c>
    </row>
    <row r="112" spans="1:16" ht="36" x14ac:dyDescent="0.25">
      <c r="A112" s="124"/>
      <c r="B112" s="39"/>
      <c r="C112" s="41" t="s">
        <v>175</v>
      </c>
      <c r="D112" s="85" t="s">
        <v>234</v>
      </c>
      <c r="E112" s="41" t="s">
        <v>247</v>
      </c>
      <c r="F112" s="43">
        <v>1</v>
      </c>
      <c r="G112" s="42"/>
      <c r="H112" s="44"/>
      <c r="I112" s="44"/>
      <c r="J112" s="44"/>
      <c r="K112" s="44"/>
      <c r="L112" s="52">
        <v>18000</v>
      </c>
      <c r="M112" s="51">
        <f t="shared" si="30"/>
        <v>18000</v>
      </c>
      <c r="N112" s="50">
        <v>8000</v>
      </c>
      <c r="O112" s="44"/>
      <c r="P112" s="49">
        <f t="shared" si="31"/>
        <v>10000</v>
      </c>
    </row>
    <row r="113" spans="1:16" ht="60" x14ac:dyDescent="0.25">
      <c r="A113" s="124"/>
      <c r="B113" s="125"/>
      <c r="C113" s="41" t="s">
        <v>255</v>
      </c>
      <c r="D113" s="41" t="s">
        <v>252</v>
      </c>
      <c r="E113" s="42" t="s">
        <v>253</v>
      </c>
      <c r="F113" s="79">
        <v>15</v>
      </c>
      <c r="G113" s="42"/>
      <c r="H113" s="44"/>
      <c r="I113" s="44"/>
      <c r="J113" s="44"/>
      <c r="K113" s="44"/>
      <c r="L113" s="52">
        <v>500</v>
      </c>
      <c r="M113" s="51">
        <f t="shared" si="30"/>
        <v>7500</v>
      </c>
      <c r="N113" s="50"/>
      <c r="O113" s="44"/>
      <c r="P113" s="51">
        <f t="shared" si="31"/>
        <v>7500</v>
      </c>
    </row>
    <row r="114" spans="1:16" ht="36" x14ac:dyDescent="0.25">
      <c r="A114" s="124"/>
      <c r="B114" s="125"/>
      <c r="C114" s="126" t="s">
        <v>254</v>
      </c>
      <c r="D114" s="127" t="s">
        <v>234</v>
      </c>
      <c r="E114" s="126" t="s">
        <v>250</v>
      </c>
      <c r="F114" s="128">
        <v>2</v>
      </c>
      <c r="G114" s="129"/>
      <c r="H114" s="130"/>
      <c r="I114" s="130"/>
      <c r="J114" s="130"/>
      <c r="K114" s="130"/>
      <c r="L114" s="131">
        <v>7500</v>
      </c>
      <c r="M114" s="132">
        <f t="shared" si="30"/>
        <v>15000</v>
      </c>
      <c r="N114" s="133">
        <v>3600</v>
      </c>
      <c r="O114" s="130"/>
      <c r="P114" s="134">
        <f t="shared" si="31"/>
        <v>11400</v>
      </c>
    </row>
    <row r="115" spans="1:16" x14ac:dyDescent="0.25">
      <c r="A115" s="43"/>
      <c r="B115" s="135" t="s">
        <v>251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93">
        <f>SUM(M106:M114)</f>
        <v>170000</v>
      </c>
      <c r="N115" s="93">
        <f t="shared" ref="N115:P115" si="32">SUM(N106:N114)</f>
        <v>115600</v>
      </c>
      <c r="O115" s="93">
        <f t="shared" si="32"/>
        <v>0</v>
      </c>
      <c r="P115" s="93">
        <f t="shared" si="32"/>
        <v>54400</v>
      </c>
    </row>
    <row r="116" spans="1:16" ht="15" customHeight="1" x14ac:dyDescent="0.25">
      <c r="A116" s="136" t="s">
        <v>259</v>
      </c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7">
        <f>M115</f>
        <v>170000</v>
      </c>
      <c r="N116" s="137">
        <f>N115</f>
        <v>115600</v>
      </c>
      <c r="O116" s="137">
        <f>O52+O115</f>
        <v>0</v>
      </c>
      <c r="P116" s="137">
        <f>P115</f>
        <v>54400</v>
      </c>
    </row>
    <row r="117" spans="1:16" ht="15" customHeight="1" x14ac:dyDescent="0.25">
      <c r="A117" s="138" t="s">
        <v>179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</row>
    <row r="118" spans="1:16" ht="62.25" customHeight="1" x14ac:dyDescent="0.25">
      <c r="A118" s="139" t="s">
        <v>180</v>
      </c>
      <c r="B118" s="140" t="s">
        <v>181</v>
      </c>
      <c r="C118" s="108" t="s">
        <v>241</v>
      </c>
      <c r="D118" s="41" t="s">
        <v>246</v>
      </c>
      <c r="E118" s="41" t="s">
        <v>244</v>
      </c>
      <c r="F118" s="43" t="s">
        <v>245</v>
      </c>
      <c r="G118" s="43">
        <v>2</v>
      </c>
      <c r="H118" s="50"/>
      <c r="I118" s="50"/>
      <c r="J118" s="50"/>
      <c r="K118" s="50"/>
      <c r="L118" s="50">
        <v>200</v>
      </c>
      <c r="M118" s="50">
        <f t="shared" ref="M118:M122" si="33">L118*G118</f>
        <v>400</v>
      </c>
      <c r="N118" s="50">
        <v>0</v>
      </c>
      <c r="O118" s="50"/>
      <c r="P118" s="50">
        <f>M118-(N118+O118)</f>
        <v>400</v>
      </c>
    </row>
    <row r="119" spans="1:16" ht="67.5" customHeight="1" x14ac:dyDescent="0.25">
      <c r="A119" s="139"/>
      <c r="B119" s="140"/>
      <c r="C119" s="98" t="s">
        <v>183</v>
      </c>
      <c r="D119" s="41" t="s">
        <v>265</v>
      </c>
      <c r="E119" s="42" t="s">
        <v>184</v>
      </c>
      <c r="F119" s="42" t="s">
        <v>11</v>
      </c>
      <c r="G119" s="43">
        <v>4</v>
      </c>
      <c r="H119" s="50"/>
      <c r="I119" s="50"/>
      <c r="J119" s="50"/>
      <c r="K119" s="50"/>
      <c r="L119" s="50">
        <v>200</v>
      </c>
      <c r="M119" s="50">
        <f t="shared" si="33"/>
        <v>800</v>
      </c>
      <c r="N119" s="50">
        <v>0</v>
      </c>
      <c r="O119" s="50"/>
      <c r="P119" s="50">
        <f>M119-(N119+O119)</f>
        <v>800</v>
      </c>
    </row>
    <row r="120" spans="1:16" ht="48" x14ac:dyDescent="0.25">
      <c r="A120" s="139"/>
      <c r="B120" s="140"/>
      <c r="C120" s="108" t="s">
        <v>266</v>
      </c>
      <c r="D120" s="41" t="s">
        <v>272</v>
      </c>
      <c r="E120" s="42" t="s">
        <v>273</v>
      </c>
      <c r="F120" s="42" t="s">
        <v>274</v>
      </c>
      <c r="G120" s="43">
        <v>25</v>
      </c>
      <c r="H120" s="50"/>
      <c r="I120" s="50"/>
      <c r="J120" s="50"/>
      <c r="K120" s="50"/>
      <c r="L120" s="50">
        <v>150</v>
      </c>
      <c r="M120" s="50">
        <f t="shared" si="33"/>
        <v>3750</v>
      </c>
      <c r="N120" s="50">
        <v>0</v>
      </c>
      <c r="O120" s="50"/>
      <c r="P120" s="50">
        <f t="shared" ref="P120:P140" si="34">M120-(N120+O120)</f>
        <v>3750</v>
      </c>
    </row>
    <row r="121" spans="1:16" ht="48" x14ac:dyDescent="0.25">
      <c r="A121" s="139"/>
      <c r="B121" s="140"/>
      <c r="C121" s="41" t="s">
        <v>185</v>
      </c>
      <c r="D121" s="41" t="s">
        <v>275</v>
      </c>
      <c r="E121" s="42" t="s">
        <v>276</v>
      </c>
      <c r="F121" s="42" t="s">
        <v>131</v>
      </c>
      <c r="G121" s="43">
        <v>12</v>
      </c>
      <c r="H121" s="50"/>
      <c r="I121" s="50"/>
      <c r="J121" s="50"/>
      <c r="K121" s="50"/>
      <c r="L121" s="50">
        <v>200</v>
      </c>
      <c r="M121" s="50">
        <f t="shared" si="33"/>
        <v>2400</v>
      </c>
      <c r="N121" s="50">
        <v>0</v>
      </c>
      <c r="O121" s="50"/>
      <c r="P121" s="50">
        <f t="shared" si="34"/>
        <v>2400</v>
      </c>
    </row>
    <row r="122" spans="1:16" ht="84" x14ac:dyDescent="0.25">
      <c r="A122" s="139"/>
      <c r="B122" s="140"/>
      <c r="C122" s="41" t="s">
        <v>267</v>
      </c>
      <c r="D122" s="41" t="s">
        <v>277</v>
      </c>
      <c r="E122" s="42" t="s">
        <v>186</v>
      </c>
      <c r="F122" s="42" t="s">
        <v>95</v>
      </c>
      <c r="G122" s="43">
        <v>3</v>
      </c>
      <c r="H122" s="50"/>
      <c r="I122" s="50"/>
      <c r="J122" s="50"/>
      <c r="K122" s="50"/>
      <c r="L122" s="50">
        <v>500</v>
      </c>
      <c r="M122" s="50">
        <f t="shared" si="33"/>
        <v>1500</v>
      </c>
      <c r="N122" s="50">
        <v>0</v>
      </c>
      <c r="O122" s="50"/>
      <c r="P122" s="50">
        <f t="shared" si="34"/>
        <v>1500</v>
      </c>
    </row>
    <row r="123" spans="1:16" ht="36" x14ac:dyDescent="0.25">
      <c r="A123" s="139"/>
      <c r="B123" s="118" t="s">
        <v>182</v>
      </c>
      <c r="C123" s="41" t="s">
        <v>315</v>
      </c>
      <c r="D123" s="41" t="s">
        <v>277</v>
      </c>
      <c r="E123" s="42"/>
      <c r="F123" s="42"/>
      <c r="G123" s="43"/>
      <c r="H123" s="50"/>
      <c r="I123" s="50"/>
      <c r="J123" s="50"/>
      <c r="K123" s="50"/>
      <c r="L123" s="52">
        <v>20000</v>
      </c>
      <c r="M123" s="52">
        <f>L123</f>
        <v>20000</v>
      </c>
      <c r="N123" s="52">
        <f>M123</f>
        <v>20000</v>
      </c>
      <c r="O123" s="50"/>
      <c r="P123" s="50">
        <f t="shared" si="34"/>
        <v>0</v>
      </c>
    </row>
    <row r="124" spans="1:16" ht="24" x14ac:dyDescent="0.25">
      <c r="A124" s="139"/>
      <c r="B124" s="118"/>
      <c r="C124" s="41" t="s">
        <v>268</v>
      </c>
      <c r="D124" s="41" t="s">
        <v>277</v>
      </c>
      <c r="E124" s="42" t="s">
        <v>186</v>
      </c>
      <c r="F124" s="42" t="s">
        <v>187</v>
      </c>
      <c r="G124" s="43">
        <v>1</v>
      </c>
      <c r="H124" s="50"/>
      <c r="I124" s="50"/>
      <c r="J124" s="50"/>
      <c r="K124" s="50"/>
      <c r="L124" s="52">
        <v>8000</v>
      </c>
      <c r="M124" s="52">
        <f>L124*G124</f>
        <v>8000</v>
      </c>
      <c r="N124" s="51">
        <f>M124</f>
        <v>8000</v>
      </c>
      <c r="O124" s="50"/>
      <c r="P124" s="52">
        <f t="shared" si="34"/>
        <v>0</v>
      </c>
    </row>
    <row r="125" spans="1:16" ht="36" x14ac:dyDescent="0.25">
      <c r="A125" s="139"/>
      <c r="B125" s="118"/>
      <c r="C125" s="41" t="s">
        <v>188</v>
      </c>
      <c r="D125" s="41" t="s">
        <v>277</v>
      </c>
      <c r="E125" s="42" t="s">
        <v>186</v>
      </c>
      <c r="F125" s="42" t="s">
        <v>278</v>
      </c>
      <c r="G125" s="43">
        <v>1</v>
      </c>
      <c r="H125" s="50"/>
      <c r="I125" s="50"/>
      <c r="J125" s="50"/>
      <c r="K125" s="50"/>
      <c r="L125" s="52">
        <v>6000</v>
      </c>
      <c r="M125" s="51">
        <f>L125*G125</f>
        <v>6000</v>
      </c>
      <c r="N125" s="51">
        <f>M125</f>
        <v>6000</v>
      </c>
      <c r="O125" s="50"/>
      <c r="P125" s="50">
        <f t="shared" si="34"/>
        <v>0</v>
      </c>
    </row>
    <row r="126" spans="1:16" ht="60" x14ac:dyDescent="0.25">
      <c r="A126" s="139"/>
      <c r="B126" s="118"/>
      <c r="C126" s="41" t="s">
        <v>269</v>
      </c>
      <c r="D126" s="41" t="s">
        <v>279</v>
      </c>
      <c r="E126" s="42" t="s">
        <v>186</v>
      </c>
      <c r="F126" s="42" t="s">
        <v>280</v>
      </c>
      <c r="G126" s="43">
        <v>4</v>
      </c>
      <c r="H126" s="50"/>
      <c r="I126" s="50"/>
      <c r="J126" s="50"/>
      <c r="K126" s="50"/>
      <c r="L126" s="50">
        <v>500</v>
      </c>
      <c r="M126" s="51">
        <f t="shared" ref="M126:M140" si="35">L126*G126</f>
        <v>2000</v>
      </c>
      <c r="N126" s="141">
        <f>M126</f>
        <v>2000</v>
      </c>
      <c r="O126" s="50"/>
      <c r="P126" s="52">
        <f t="shared" si="34"/>
        <v>0</v>
      </c>
    </row>
    <row r="127" spans="1:16" ht="72" x14ac:dyDescent="0.25">
      <c r="A127" s="139"/>
      <c r="B127" s="118"/>
      <c r="C127" s="41" t="s">
        <v>189</v>
      </c>
      <c r="D127" s="41" t="s">
        <v>279</v>
      </c>
      <c r="E127" s="42" t="s">
        <v>186</v>
      </c>
      <c r="F127" s="42" t="s">
        <v>46</v>
      </c>
      <c r="G127" s="43">
        <v>1</v>
      </c>
      <c r="H127" s="50">
        <v>1</v>
      </c>
      <c r="I127" s="50"/>
      <c r="J127" s="142"/>
      <c r="K127" s="50"/>
      <c r="L127" s="50">
        <v>1000</v>
      </c>
      <c r="M127" s="51">
        <f t="shared" si="35"/>
        <v>1000</v>
      </c>
      <c r="N127" s="143">
        <f>M127</f>
        <v>1000</v>
      </c>
      <c r="O127" s="144"/>
      <c r="P127" s="52">
        <f t="shared" si="34"/>
        <v>0</v>
      </c>
    </row>
    <row r="128" spans="1:16" ht="36" x14ac:dyDescent="0.25">
      <c r="A128" s="139"/>
      <c r="B128" s="118"/>
      <c r="C128" s="41" t="s">
        <v>310</v>
      </c>
      <c r="D128" s="41" t="s">
        <v>279</v>
      </c>
      <c r="E128" s="42" t="s">
        <v>186</v>
      </c>
      <c r="F128" s="42" t="s">
        <v>46</v>
      </c>
      <c r="G128" s="43">
        <v>2</v>
      </c>
      <c r="H128" s="50"/>
      <c r="I128" s="50"/>
      <c r="J128" s="50"/>
      <c r="K128" s="50"/>
      <c r="L128" s="50">
        <v>500</v>
      </c>
      <c r="M128" s="51">
        <f t="shared" si="35"/>
        <v>1000</v>
      </c>
      <c r="N128" s="145">
        <f>M128</f>
        <v>1000</v>
      </c>
      <c r="O128" s="50"/>
      <c r="P128" s="52">
        <f t="shared" si="34"/>
        <v>0</v>
      </c>
    </row>
    <row r="129" spans="1:16" ht="72" x14ac:dyDescent="0.25">
      <c r="A129" s="139"/>
      <c r="B129" s="118"/>
      <c r="C129" s="41" t="s">
        <v>270</v>
      </c>
      <c r="D129" s="41" t="s">
        <v>281</v>
      </c>
      <c r="E129" s="42" t="s">
        <v>186</v>
      </c>
      <c r="F129" s="42" t="s">
        <v>46</v>
      </c>
      <c r="G129" s="43">
        <v>1</v>
      </c>
      <c r="H129" s="50"/>
      <c r="I129" s="50"/>
      <c r="J129" s="50"/>
      <c r="K129" s="50"/>
      <c r="L129" s="50">
        <v>1000</v>
      </c>
      <c r="M129" s="51">
        <f t="shared" si="35"/>
        <v>1000</v>
      </c>
      <c r="N129" s="143">
        <v>1000</v>
      </c>
      <c r="O129" s="50"/>
      <c r="P129" s="52">
        <f t="shared" si="34"/>
        <v>0</v>
      </c>
    </row>
    <row r="130" spans="1:16" ht="60" x14ac:dyDescent="0.25">
      <c r="A130" s="139"/>
      <c r="B130" s="118"/>
      <c r="C130" s="41" t="s">
        <v>282</v>
      </c>
      <c r="D130" s="41" t="s">
        <v>279</v>
      </c>
      <c r="E130" s="42" t="s">
        <v>186</v>
      </c>
      <c r="F130" s="42" t="s">
        <v>46</v>
      </c>
      <c r="G130" s="43">
        <v>1</v>
      </c>
      <c r="H130" s="50"/>
      <c r="I130" s="50"/>
      <c r="J130" s="50"/>
      <c r="K130" s="50"/>
      <c r="L130" s="50">
        <v>200</v>
      </c>
      <c r="M130" s="51">
        <f t="shared" si="35"/>
        <v>200</v>
      </c>
      <c r="N130" s="145">
        <f>M130</f>
        <v>200</v>
      </c>
      <c r="O130" s="50"/>
      <c r="P130" s="52">
        <f t="shared" si="34"/>
        <v>0</v>
      </c>
    </row>
    <row r="131" spans="1:16" ht="60" x14ac:dyDescent="0.25">
      <c r="A131" s="139"/>
      <c r="B131" s="118"/>
      <c r="C131" s="41" t="s">
        <v>334</v>
      </c>
      <c r="D131" s="41" t="s">
        <v>279</v>
      </c>
      <c r="E131" s="42" t="s">
        <v>186</v>
      </c>
      <c r="F131" s="42" t="s">
        <v>95</v>
      </c>
      <c r="G131" s="43">
        <v>1</v>
      </c>
      <c r="H131" s="50"/>
      <c r="I131" s="50"/>
      <c r="J131" s="50"/>
      <c r="K131" s="50"/>
      <c r="L131" s="50">
        <v>800</v>
      </c>
      <c r="M131" s="51">
        <f>L131*G131</f>
        <v>800</v>
      </c>
      <c r="N131" s="145">
        <f>M131</f>
        <v>800</v>
      </c>
      <c r="O131" s="51"/>
      <c r="P131" s="52">
        <f t="shared" si="34"/>
        <v>0</v>
      </c>
    </row>
    <row r="132" spans="1:16" ht="36" x14ac:dyDescent="0.25">
      <c r="A132" s="139"/>
      <c r="B132" s="118"/>
      <c r="C132" s="41" t="s">
        <v>190</v>
      </c>
      <c r="D132" s="41" t="s">
        <v>279</v>
      </c>
      <c r="E132" s="42" t="s">
        <v>186</v>
      </c>
      <c r="F132" s="42" t="s">
        <v>46</v>
      </c>
      <c r="G132" s="43">
        <v>5</v>
      </c>
      <c r="H132" s="50"/>
      <c r="I132" s="50"/>
      <c r="J132" s="50"/>
      <c r="K132" s="50"/>
      <c r="L132" s="50">
        <f>N132/5</f>
        <v>407.6</v>
      </c>
      <c r="M132" s="51">
        <f t="shared" si="35"/>
        <v>2038</v>
      </c>
      <c r="N132" s="143">
        <f>2038</f>
        <v>2038</v>
      </c>
      <c r="O132" s="50">
        <v>0</v>
      </c>
      <c r="P132" s="52">
        <f t="shared" si="34"/>
        <v>0</v>
      </c>
    </row>
    <row r="133" spans="1:16" ht="24" x14ac:dyDescent="0.25">
      <c r="A133" s="139"/>
      <c r="B133" s="118"/>
      <c r="C133" s="41" t="s">
        <v>191</v>
      </c>
      <c r="D133" s="41" t="s">
        <v>283</v>
      </c>
      <c r="E133" s="42" t="s">
        <v>186</v>
      </c>
      <c r="F133" s="42" t="s">
        <v>46</v>
      </c>
      <c r="G133" s="43">
        <v>1</v>
      </c>
      <c r="H133" s="50"/>
      <c r="I133" s="50"/>
      <c r="J133" s="50"/>
      <c r="K133" s="50"/>
      <c r="L133" s="50">
        <v>3000</v>
      </c>
      <c r="M133" s="51">
        <f t="shared" si="35"/>
        <v>3000</v>
      </c>
      <c r="N133" s="50">
        <v>0</v>
      </c>
      <c r="O133" s="50"/>
      <c r="P133" s="52">
        <f t="shared" si="34"/>
        <v>3000</v>
      </c>
    </row>
    <row r="134" spans="1:16" x14ac:dyDescent="0.25">
      <c r="A134" s="139"/>
      <c r="B134" s="118"/>
      <c r="C134" s="41" t="s">
        <v>307</v>
      </c>
      <c r="D134" s="41" t="s">
        <v>283</v>
      </c>
      <c r="E134" s="42"/>
      <c r="F134" s="42" t="s">
        <v>46</v>
      </c>
      <c r="G134" s="43">
        <v>1</v>
      </c>
      <c r="H134" s="50"/>
      <c r="I134" s="50"/>
      <c r="J134" s="50"/>
      <c r="K134" s="50"/>
      <c r="L134" s="50">
        <v>2000</v>
      </c>
      <c r="M134" s="51">
        <f>L134*G134</f>
        <v>2000</v>
      </c>
      <c r="N134" s="51">
        <f>M134</f>
        <v>2000</v>
      </c>
      <c r="O134" s="50"/>
      <c r="P134" s="52">
        <f t="shared" si="34"/>
        <v>0</v>
      </c>
    </row>
    <row r="135" spans="1:16" ht="24" x14ac:dyDescent="0.25">
      <c r="A135" s="139"/>
      <c r="B135" s="118"/>
      <c r="C135" s="108" t="s">
        <v>192</v>
      </c>
      <c r="D135" s="41" t="s">
        <v>284</v>
      </c>
      <c r="E135" s="42" t="s">
        <v>186</v>
      </c>
      <c r="F135" s="42" t="s">
        <v>193</v>
      </c>
      <c r="G135" s="43">
        <v>4</v>
      </c>
      <c r="H135" s="50"/>
      <c r="I135" s="50"/>
      <c r="J135" s="50"/>
      <c r="K135" s="50"/>
      <c r="L135" s="50">
        <v>500</v>
      </c>
      <c r="M135" s="51">
        <f t="shared" si="35"/>
        <v>2000</v>
      </c>
      <c r="N135" s="51">
        <f>M135</f>
        <v>2000</v>
      </c>
      <c r="O135" s="50"/>
      <c r="P135" s="52">
        <f t="shared" si="34"/>
        <v>0</v>
      </c>
    </row>
    <row r="136" spans="1:16" ht="24" x14ac:dyDescent="0.25">
      <c r="A136" s="139"/>
      <c r="B136" s="118"/>
      <c r="C136" s="108" t="s">
        <v>313</v>
      </c>
      <c r="D136" s="41" t="s">
        <v>284</v>
      </c>
      <c r="E136" s="42" t="s">
        <v>186</v>
      </c>
      <c r="F136" s="42" t="s">
        <v>314</v>
      </c>
      <c r="G136" s="43">
        <v>1</v>
      </c>
      <c r="H136" s="50"/>
      <c r="I136" s="50"/>
      <c r="J136" s="50"/>
      <c r="K136" s="50"/>
      <c r="L136" s="50">
        <v>2000</v>
      </c>
      <c r="M136" s="51">
        <f t="shared" si="35"/>
        <v>2000</v>
      </c>
      <c r="N136" s="51">
        <f>M136</f>
        <v>2000</v>
      </c>
      <c r="O136" s="50"/>
      <c r="P136" s="52"/>
    </row>
    <row r="137" spans="1:16" ht="36" x14ac:dyDescent="0.25">
      <c r="A137" s="139"/>
      <c r="B137" s="118"/>
      <c r="C137" s="41" t="s">
        <v>271</v>
      </c>
      <c r="D137" s="41" t="s">
        <v>283</v>
      </c>
      <c r="E137" s="42" t="s">
        <v>186</v>
      </c>
      <c r="F137" s="42" t="s">
        <v>194</v>
      </c>
      <c r="G137" s="43">
        <v>20</v>
      </c>
      <c r="H137" s="50"/>
      <c r="I137" s="50"/>
      <c r="J137" s="50"/>
      <c r="K137" s="50"/>
      <c r="L137" s="50">
        <v>75</v>
      </c>
      <c r="M137" s="51">
        <f t="shared" si="35"/>
        <v>1500</v>
      </c>
      <c r="N137" s="51">
        <f>M137</f>
        <v>1500</v>
      </c>
      <c r="O137" s="50"/>
      <c r="P137" s="52">
        <f t="shared" si="34"/>
        <v>0</v>
      </c>
    </row>
    <row r="138" spans="1:16" ht="24" x14ac:dyDescent="0.25">
      <c r="A138" s="139"/>
      <c r="B138" s="118"/>
      <c r="C138" s="41" t="s">
        <v>195</v>
      </c>
      <c r="D138" s="41" t="s">
        <v>287</v>
      </c>
      <c r="E138" s="42" t="s">
        <v>186</v>
      </c>
      <c r="F138" s="42" t="s">
        <v>288</v>
      </c>
      <c r="G138" s="43">
        <v>1</v>
      </c>
      <c r="H138" s="50"/>
      <c r="I138" s="50"/>
      <c r="J138" s="50"/>
      <c r="K138" s="50"/>
      <c r="L138" s="50">
        <v>3000</v>
      </c>
      <c r="M138" s="51">
        <f t="shared" si="35"/>
        <v>3000</v>
      </c>
      <c r="N138" s="50">
        <v>0</v>
      </c>
      <c r="O138" s="50"/>
      <c r="P138" s="52">
        <f t="shared" si="34"/>
        <v>3000</v>
      </c>
    </row>
    <row r="139" spans="1:16" ht="36.75" x14ac:dyDescent="0.25">
      <c r="A139" s="139"/>
      <c r="B139" s="118"/>
      <c r="C139" s="100" t="s">
        <v>286</v>
      </c>
      <c r="D139" s="41" t="s">
        <v>285</v>
      </c>
      <c r="E139" s="42" t="s">
        <v>186</v>
      </c>
      <c r="F139" s="42" t="s">
        <v>95</v>
      </c>
      <c r="G139" s="43">
        <v>3</v>
      </c>
      <c r="H139" s="50"/>
      <c r="I139" s="50"/>
      <c r="J139" s="50"/>
      <c r="K139" s="50"/>
      <c r="L139" s="50">
        <v>500</v>
      </c>
      <c r="M139" s="51">
        <f t="shared" si="35"/>
        <v>1500</v>
      </c>
      <c r="N139" s="50">
        <v>0</v>
      </c>
      <c r="O139" s="50"/>
      <c r="P139" s="52">
        <f t="shared" si="34"/>
        <v>1500</v>
      </c>
    </row>
    <row r="140" spans="1:16" ht="60" x14ac:dyDescent="0.25">
      <c r="A140" s="139"/>
      <c r="B140" s="118"/>
      <c r="C140" s="41" t="s">
        <v>289</v>
      </c>
      <c r="D140" s="41" t="s">
        <v>290</v>
      </c>
      <c r="E140" s="42" t="s">
        <v>235</v>
      </c>
      <c r="F140" s="42" t="s">
        <v>48</v>
      </c>
      <c r="G140" s="43">
        <v>2</v>
      </c>
      <c r="H140" s="50"/>
      <c r="I140" s="50"/>
      <c r="J140" s="50"/>
      <c r="K140" s="50"/>
      <c r="L140" s="50">
        <v>200</v>
      </c>
      <c r="M140" s="51">
        <f t="shared" si="35"/>
        <v>400</v>
      </c>
      <c r="N140" s="50">
        <v>0</v>
      </c>
      <c r="O140" s="50"/>
      <c r="P140" s="52">
        <f t="shared" si="34"/>
        <v>400</v>
      </c>
    </row>
    <row r="141" spans="1:16" x14ac:dyDescent="0.25">
      <c r="A141" s="139"/>
      <c r="B141" s="146" t="s">
        <v>291</v>
      </c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7">
        <f>SUM(M118:M140)</f>
        <v>66288</v>
      </c>
      <c r="N141" s="147">
        <f>SUM(N118:N140)</f>
        <v>49538</v>
      </c>
      <c r="O141" s="147">
        <f>SUM(O118:O140)</f>
        <v>0</v>
      </c>
      <c r="P141" s="147">
        <f>SUM(P118:P140)</f>
        <v>16750</v>
      </c>
    </row>
    <row r="142" spans="1:16" x14ac:dyDescent="0.25">
      <c r="A142" s="119"/>
      <c r="B142" s="148" t="s">
        <v>292</v>
      </c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9">
        <f>M141+M116+M104+M57</f>
        <v>1106743</v>
      </c>
      <c r="N142" s="149">
        <f>N141+N116+N104+N57</f>
        <v>305372</v>
      </c>
      <c r="O142" s="149">
        <f>O141+O116+O104+O57</f>
        <v>0</v>
      </c>
      <c r="P142" s="149">
        <f>P141+P116+P104+P57</f>
        <v>791871</v>
      </c>
    </row>
    <row r="143" spans="1:16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1:16" x14ac:dyDescent="0.25">
      <c r="A144" s="119"/>
      <c r="B144" s="119" t="s">
        <v>325</v>
      </c>
      <c r="C144" s="119"/>
      <c r="D144" s="119"/>
      <c r="F144" s="119"/>
      <c r="G144" s="119"/>
      <c r="H144" s="119"/>
      <c r="I144" s="119"/>
      <c r="J144" s="119"/>
      <c r="K144" s="119"/>
      <c r="L144" s="119"/>
      <c r="M144" s="119"/>
      <c r="N144" s="150"/>
      <c r="O144" s="119"/>
      <c r="P144" s="119"/>
    </row>
    <row r="145" spans="1:16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1:16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 t="s">
        <v>326</v>
      </c>
      <c r="O146" s="119"/>
      <c r="P146" s="119"/>
    </row>
    <row r="148" spans="1:16" x14ac:dyDescent="0.25">
      <c r="M148" s="32" t="s">
        <v>335</v>
      </c>
      <c r="N148" s="32"/>
      <c r="O148" s="32"/>
      <c r="P148" s="32"/>
    </row>
    <row r="150" spans="1:16" x14ac:dyDescent="0.25">
      <c r="M150" s="33" t="s">
        <v>336</v>
      </c>
      <c r="N150" s="33"/>
      <c r="O150" s="33"/>
      <c r="P150" s="33"/>
    </row>
  </sheetData>
  <mergeCells count="55">
    <mergeCell ref="M148:P148"/>
    <mergeCell ref="M150:P150"/>
    <mergeCell ref="B142:L142"/>
    <mergeCell ref="A117:P117"/>
    <mergeCell ref="A116:L116"/>
    <mergeCell ref="A118:A141"/>
    <mergeCell ref="D4:N4"/>
    <mergeCell ref="B141:L141"/>
    <mergeCell ref="A56:L56"/>
    <mergeCell ref="A57:L57"/>
    <mergeCell ref="B92:L92"/>
    <mergeCell ref="B115:L115"/>
    <mergeCell ref="B123:B140"/>
    <mergeCell ref="A105:P105"/>
    <mergeCell ref="A106:A111"/>
    <mergeCell ref="B108:B112"/>
    <mergeCell ref="A53:P53"/>
    <mergeCell ref="A78:A92"/>
    <mergeCell ref="A93:A102"/>
    <mergeCell ref="B54:B55"/>
    <mergeCell ref="B59:B76"/>
    <mergeCell ref="A59:A77"/>
    <mergeCell ref="B93:B102"/>
    <mergeCell ref="G7:G8"/>
    <mergeCell ref="B49:B51"/>
    <mergeCell ref="B52:L52"/>
    <mergeCell ref="M7:M8"/>
    <mergeCell ref="N7:P7"/>
    <mergeCell ref="A10:A23"/>
    <mergeCell ref="B10:B23"/>
    <mergeCell ref="B24:L24"/>
    <mergeCell ref="H7:K7"/>
    <mergeCell ref="L7:L8"/>
    <mergeCell ref="A7:A8"/>
    <mergeCell ref="B7:B8"/>
    <mergeCell ref="C7:C8"/>
    <mergeCell ref="D7:D8"/>
    <mergeCell ref="E7:E8"/>
    <mergeCell ref="F7:F8"/>
    <mergeCell ref="B25:B35"/>
    <mergeCell ref="A24:A35"/>
    <mergeCell ref="A9:P9"/>
    <mergeCell ref="A49:A51"/>
    <mergeCell ref="B118:B122"/>
    <mergeCell ref="B103:L103"/>
    <mergeCell ref="B44:B46"/>
    <mergeCell ref="A104:L104"/>
    <mergeCell ref="A36:L36"/>
    <mergeCell ref="A37:A46"/>
    <mergeCell ref="B43:K43"/>
    <mergeCell ref="C48:L48"/>
    <mergeCell ref="A58:P58"/>
    <mergeCell ref="C77:L77"/>
    <mergeCell ref="B78:B91"/>
    <mergeCell ref="B37:B4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BAWADA</dc:creator>
  <cp:lastModifiedBy>Plan Gaya</cp:lastModifiedBy>
  <cp:lastPrinted>2022-02-08T09:07:05Z</cp:lastPrinted>
  <dcterms:created xsi:type="dcterms:W3CDTF">2019-09-04T10:38:54Z</dcterms:created>
  <dcterms:modified xsi:type="dcterms:W3CDTF">2022-02-08T10:09:56Z</dcterms:modified>
</cp:coreProperties>
</file>