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SAVE TELECHARGEMENTS\"/>
    </mc:Choice>
  </mc:AlternateContent>
  <xr:revisionPtr revIDLastSave="0" documentId="13_ncr:1000001_{615B725E-753E-EC48-8E35-105A21C0608B}" xr6:coauthVersionLast="47" xr6:coauthVersionMax="47" xr10:uidLastSave="{00000000-0000-0000-0000-000000000000}"/>
  <bookViews>
    <workbookView xWindow="-120" yWindow="-120" windowWidth="20736" windowHeight="11160" activeTab="1" xr2:uid="{00000000-000D-0000-FFFF-FFFF00000000}"/>
  </bookViews>
  <sheets>
    <sheet name="PIA 23 CR MOKKO" sheetId="10" r:id="rId1"/>
    <sheet name="PIA 23 CR MOKKO CORRIGE" sheetId="11" r:id="rId2"/>
  </sheets>
  <definedNames>
    <definedName name="_xlnm.Print_Area" localSheetId="1">'PIA 23 CR MOKKO CORRIGE'!$A$1:$T$76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4" i="11" l="1"/>
  <c r="P60" i="11"/>
  <c r="P56" i="11"/>
  <c r="P50" i="11"/>
  <c r="P35" i="11"/>
  <c r="P31" i="11"/>
  <c r="P20" i="11"/>
  <c r="P14" i="11"/>
  <c r="P65" i="11"/>
  <c r="B76" i="11"/>
  <c r="O64" i="11"/>
  <c r="O60" i="11"/>
  <c r="O56" i="11"/>
  <c r="O65" i="11"/>
  <c r="B74" i="11"/>
  <c r="N35" i="11"/>
  <c r="N56" i="11"/>
  <c r="N60" i="11"/>
  <c r="N65" i="11"/>
  <c r="B72" i="11"/>
  <c r="M64" i="11"/>
  <c r="M60" i="11"/>
  <c r="M56" i="11"/>
  <c r="M50" i="11"/>
  <c r="M37" i="11"/>
  <c r="M35" i="11"/>
  <c r="M31" i="11"/>
  <c r="M20" i="11"/>
  <c r="M14" i="11"/>
  <c r="M65" i="11"/>
  <c r="B70" i="11"/>
  <c r="L61" i="11"/>
  <c r="L62" i="11"/>
  <c r="L63" i="11"/>
  <c r="L64" i="11"/>
  <c r="L57" i="11"/>
  <c r="L58" i="11"/>
  <c r="L59" i="11"/>
  <c r="L60" i="11"/>
  <c r="L51" i="11"/>
  <c r="L52" i="11"/>
  <c r="L53" i="11"/>
  <c r="L54" i="11"/>
  <c r="L55" i="11"/>
  <c r="L56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36" i="11"/>
  <c r="L37" i="11"/>
  <c r="L32" i="11"/>
  <c r="L33" i="11"/>
  <c r="L34" i="11"/>
  <c r="L35" i="11"/>
  <c r="L21" i="11"/>
  <c r="L22" i="11"/>
  <c r="L23" i="11"/>
  <c r="L24" i="11"/>
  <c r="L25" i="11"/>
  <c r="L26" i="11"/>
  <c r="L27" i="11"/>
  <c r="L28" i="11"/>
  <c r="L29" i="11"/>
  <c r="L30" i="11"/>
  <c r="L31" i="11"/>
  <c r="L15" i="11"/>
  <c r="L16" i="11"/>
  <c r="L17" i="11"/>
  <c r="L18" i="11"/>
  <c r="L19" i="11"/>
  <c r="L20" i="11"/>
  <c r="L10" i="11"/>
  <c r="L11" i="11"/>
  <c r="L12" i="11"/>
  <c r="L13" i="11"/>
  <c r="L14" i="11"/>
  <c r="L65" i="11"/>
  <c r="B68" i="11"/>
  <c r="N64" i="11"/>
  <c r="Q64" i="11"/>
  <c r="R64" i="11"/>
  <c r="S64" i="11"/>
  <c r="T64" i="11"/>
  <c r="Q60" i="11"/>
  <c r="R60" i="11"/>
  <c r="S60" i="11"/>
  <c r="T60" i="11"/>
  <c r="Q56" i="11"/>
  <c r="R56" i="11"/>
  <c r="S56" i="11"/>
  <c r="T56" i="11"/>
  <c r="N50" i="11"/>
  <c r="O50" i="11"/>
  <c r="Q50" i="11"/>
  <c r="R50" i="11"/>
  <c r="S50" i="11"/>
  <c r="T50" i="11"/>
  <c r="N37" i="11"/>
  <c r="O37" i="11"/>
  <c r="P37" i="11"/>
  <c r="Q37" i="11"/>
  <c r="R37" i="11"/>
  <c r="S37" i="11"/>
  <c r="T37" i="11"/>
  <c r="Q35" i="11"/>
  <c r="R35" i="11"/>
  <c r="S35" i="11"/>
  <c r="T35" i="11"/>
  <c r="O35" i="11"/>
  <c r="T31" i="11"/>
  <c r="S31" i="11"/>
  <c r="R31" i="11"/>
  <c r="Q31" i="11"/>
  <c r="O31" i="11"/>
  <c r="N31" i="11"/>
  <c r="N20" i="11"/>
  <c r="O20" i="11"/>
  <c r="Q20" i="11"/>
  <c r="R20" i="11"/>
  <c r="S20" i="11"/>
  <c r="T20" i="11"/>
  <c r="Q65" i="11"/>
  <c r="R65" i="11"/>
  <c r="P4" i="10"/>
  <c r="Q31" i="10"/>
  <c r="R31" i="10"/>
  <c r="S31" i="10"/>
  <c r="T31" i="10"/>
  <c r="P31" i="10"/>
  <c r="Q50" i="10"/>
  <c r="Q35" i="10"/>
  <c r="Q65" i="10"/>
  <c r="M14" i="10"/>
  <c r="S65" i="11"/>
  <c r="T65" i="11"/>
  <c r="P60" i="10"/>
  <c r="L60" i="10"/>
  <c r="L20" i="10"/>
  <c r="M50" i="10"/>
  <c r="M35" i="10"/>
  <c r="M31" i="10"/>
  <c r="M20" i="10"/>
  <c r="P20" i="10"/>
  <c r="P14" i="10"/>
  <c r="P64" i="10"/>
  <c r="O64" i="10"/>
  <c r="M64" i="10"/>
  <c r="O60" i="10"/>
  <c r="M60" i="10"/>
  <c r="P56" i="10"/>
  <c r="O56" i="10"/>
  <c r="M56" i="10"/>
  <c r="P50" i="10"/>
  <c r="P35" i="10"/>
  <c r="N35" i="10"/>
  <c r="N65" i="10"/>
  <c r="P65" i="10"/>
  <c r="O65" i="10"/>
  <c r="M65" i="10"/>
  <c r="T20" i="10"/>
  <c r="L36" i="10"/>
  <c r="L45" i="10"/>
  <c r="L46" i="10"/>
  <c r="L47" i="10"/>
  <c r="L49" i="10"/>
  <c r="L50" i="10"/>
  <c r="S64" i="10"/>
  <c r="T56" i="10"/>
  <c r="S56" i="10"/>
  <c r="T50" i="10"/>
  <c r="S50" i="10"/>
  <c r="R50" i="10"/>
  <c r="T35" i="10"/>
  <c r="S35" i="10"/>
  <c r="R35" i="10"/>
  <c r="K35" i="10"/>
  <c r="R65" i="10"/>
  <c r="S65" i="10"/>
  <c r="T65" i="10"/>
  <c r="K20" i="10"/>
  <c r="L10" i="10"/>
  <c r="L14" i="10"/>
  <c r="L63" i="10"/>
  <c r="L64" i="10"/>
  <c r="L51" i="10"/>
  <c r="L56" i="10"/>
  <c r="L24" i="10"/>
  <c r="L28" i="10"/>
  <c r="L33" i="10"/>
  <c r="L34" i="10"/>
  <c r="L21" i="10"/>
  <c r="L31" i="10"/>
  <c r="L35" i="10"/>
  <c r="L65" i="10"/>
</calcChain>
</file>

<file path=xl/sharedStrings.xml><?xml version="1.0" encoding="utf-8"?>
<sst xmlns="http://schemas.openxmlformats.org/spreadsheetml/2006/main" count="678" uniqueCount="152">
  <si>
    <t>T1</t>
  </si>
  <si>
    <t>T2</t>
  </si>
  <si>
    <t>T3</t>
  </si>
  <si>
    <t>T4</t>
  </si>
  <si>
    <t>Commune</t>
  </si>
  <si>
    <t>PTF</t>
  </si>
  <si>
    <t>Total Général</t>
  </si>
  <si>
    <t>PRODUIT</t>
  </si>
  <si>
    <t>Actions/activités</t>
  </si>
  <si>
    <t>Unité</t>
  </si>
  <si>
    <t>SECTEUR</t>
  </si>
  <si>
    <t>Quantité</t>
  </si>
  <si>
    <t xml:space="preserve">Localisation </t>
  </si>
  <si>
    <t>Répartition de la quantité annuelle par trimestre</t>
  </si>
  <si>
    <t xml:space="preserve">PU </t>
  </si>
  <si>
    <t>Coût total</t>
  </si>
  <si>
    <t>Repartition par trimestre</t>
  </si>
  <si>
    <t xml:space="preserve">Source de financement </t>
  </si>
  <si>
    <t>Sous total4</t>
  </si>
  <si>
    <t>Sous total5</t>
  </si>
  <si>
    <t>Sous total6</t>
  </si>
  <si>
    <t>Sous total7</t>
  </si>
  <si>
    <t>Sous total8</t>
  </si>
  <si>
    <t>Sous total9</t>
  </si>
  <si>
    <t>Etat</t>
  </si>
  <si>
    <t>multiplier les points d'eau modernes</t>
  </si>
  <si>
    <t>l’achat de quatre pompes émergés</t>
  </si>
  <si>
    <t>pompe</t>
  </si>
  <si>
    <t>hydraulique</t>
  </si>
  <si>
    <t>x</t>
  </si>
  <si>
    <t>extension</t>
  </si>
  <si>
    <t>Mokko</t>
  </si>
  <si>
    <t>promouvoir l'économie locale</t>
  </si>
  <si>
    <t>Construction marché de Batako</t>
  </si>
  <si>
    <t>marché</t>
  </si>
  <si>
    <t>économique</t>
  </si>
  <si>
    <t>Aménagement du marché de Mokko</t>
  </si>
  <si>
    <t>X</t>
  </si>
  <si>
    <t>Batako</t>
  </si>
  <si>
    <t>la qualité de l'éducation est améliorée</t>
  </si>
  <si>
    <t>appui à l'entretien mobilier</t>
  </si>
  <si>
    <t xml:space="preserve">sensibilisation sur la scofi </t>
  </si>
  <si>
    <t>appui au CFM</t>
  </si>
  <si>
    <t>appui au FCC</t>
  </si>
  <si>
    <t>appui</t>
  </si>
  <si>
    <t>éducation</t>
  </si>
  <si>
    <t>commune</t>
  </si>
  <si>
    <t xml:space="preserve"> séance</t>
  </si>
  <si>
    <t>dotation en kit des apprenants en fin de cycle</t>
  </si>
  <si>
    <t>construction</t>
  </si>
  <si>
    <t>appui aux centres d'alphabétisation</t>
  </si>
  <si>
    <t>l'état sanitaire de la population est amélioré</t>
  </si>
  <si>
    <t>mission</t>
  </si>
  <si>
    <t>santé</t>
  </si>
  <si>
    <t xml:space="preserve">l'épanouissement de la jeunesse est assuré </t>
  </si>
  <si>
    <t xml:space="preserve">Equipements sportif </t>
  </si>
  <si>
    <t>équipement</t>
  </si>
  <si>
    <t>jeunesse sport</t>
  </si>
  <si>
    <t>Mokko ; koutoufani ; Tibbo ; Daréki et Kokifafa</t>
  </si>
  <si>
    <t>entretien ambulance</t>
  </si>
  <si>
    <t>éntretien</t>
  </si>
  <si>
    <t>transformation de CS en CSI</t>
  </si>
  <si>
    <t>transformation</t>
  </si>
  <si>
    <t>Dareki</t>
  </si>
  <si>
    <t>bonne gouvernance assurée</t>
  </si>
  <si>
    <t xml:space="preserve">Construction Mur de clôture Mairie </t>
  </si>
  <si>
    <t>14.245.800</t>
  </si>
  <si>
    <t>1</t>
  </si>
  <si>
    <t>appui au SAF et aux serrvices techniques/foncier</t>
  </si>
  <si>
    <t>achat</t>
  </si>
  <si>
    <t>réactualisation du PDC</t>
  </si>
  <si>
    <t>élaboration de dossiers de microprojets</t>
  </si>
  <si>
    <t>réactualisation</t>
  </si>
  <si>
    <t>élaboration</t>
  </si>
  <si>
    <t>élaboration PIA 2022</t>
  </si>
  <si>
    <t>tenue</t>
  </si>
  <si>
    <t>tenue de la session du cadre de concertation (CCC)</t>
  </si>
  <si>
    <t>gouvernance locale</t>
  </si>
  <si>
    <t>tenue du forum communal</t>
  </si>
  <si>
    <t>production agricole accrue</t>
  </si>
  <si>
    <t xml:space="preserve">approvisionnement des banques céréalières  </t>
  </si>
  <si>
    <t>Achat des produits phytosanitaires et formation des brigadiers</t>
  </si>
  <si>
    <t>achat d’engrais</t>
  </si>
  <si>
    <t>agricole</t>
  </si>
  <si>
    <t>2.456.700</t>
  </si>
  <si>
    <t>production animale accrue</t>
  </si>
  <si>
    <t xml:space="preserve">Appui à la campagne de vaccination du cheptel et de déparasitage du cheptel et l’abattage des chiens errants dans la commune </t>
  </si>
  <si>
    <t>élevage</t>
  </si>
  <si>
    <t>opération</t>
  </si>
  <si>
    <t>opération vente des vivres à prix moderés (VPM)</t>
  </si>
  <si>
    <t>distribution gratuite des vivres (DGC)</t>
  </si>
  <si>
    <t>distribution</t>
  </si>
  <si>
    <t>vente aliment bétail</t>
  </si>
  <si>
    <t>vente</t>
  </si>
  <si>
    <t>terres dégradées récuperées</t>
  </si>
  <si>
    <t>environnement</t>
  </si>
  <si>
    <t>Ha</t>
  </si>
  <si>
    <t>plantation</t>
  </si>
  <si>
    <t>récupération de terres dégradées (CCA)</t>
  </si>
  <si>
    <t>récupération de terres dégradées dans différents sites (MCA/ADL)</t>
  </si>
  <si>
    <t>kit</t>
  </si>
  <si>
    <t>Hydraulique: Sous total1</t>
  </si>
  <si>
    <t>Economie locale: Sous total2</t>
  </si>
  <si>
    <t>Education:Sous total3</t>
  </si>
  <si>
    <t>LE MAIRE</t>
  </si>
  <si>
    <t>Communauté/Diaspora</t>
  </si>
  <si>
    <t>Mokko Est</t>
  </si>
  <si>
    <t>réhabilitation</t>
  </si>
  <si>
    <t>construction salle de réunion</t>
  </si>
  <si>
    <t>salle</t>
  </si>
  <si>
    <t>Mairie Mokko</t>
  </si>
  <si>
    <t>appui à la reconstitution du cheptel</t>
  </si>
  <si>
    <t>Bénéficiaire</t>
  </si>
  <si>
    <t>REPUBLIQUE DU NIGER</t>
  </si>
  <si>
    <t>REGION DE DOSSO</t>
  </si>
  <si>
    <t>DEPARTEMENT DE DOSSO</t>
  </si>
  <si>
    <t>COMMUNE RURALE DE MOKKO</t>
  </si>
  <si>
    <t xml:space="preserve"> </t>
  </si>
  <si>
    <t>PIA MOKKO 2023</t>
  </si>
  <si>
    <t>Djambabadey et Batako</t>
  </si>
  <si>
    <t>MINI AEP</t>
  </si>
  <si>
    <t xml:space="preserve">réhabilitation de puits </t>
  </si>
  <si>
    <t>ladan dey, Maourey dey, Maigari dey</t>
  </si>
  <si>
    <t>construction d'un poste d'eau autonome dans le marché de Mokko</t>
  </si>
  <si>
    <t>appui aux activités génératrices de revenus</t>
  </si>
  <si>
    <t>confection tables-bancs</t>
  </si>
  <si>
    <t xml:space="preserve">confection </t>
  </si>
  <si>
    <t>construction aire d'abattage</t>
  </si>
  <si>
    <t>entretien du marché de Mokko</t>
  </si>
  <si>
    <t>entretien</t>
  </si>
  <si>
    <t>appui au transport de fournitures</t>
  </si>
  <si>
    <t xml:space="preserve">Construction de classes en matériaux définitifs   </t>
  </si>
  <si>
    <t xml:space="preserve">Mission de sensibilisation sur l’hygiène et dotation en carburant en cas d'épidemies </t>
  </si>
  <si>
    <t>4</t>
  </si>
  <si>
    <t>recensement administratif</t>
  </si>
  <si>
    <t>recensement</t>
  </si>
  <si>
    <t>tonne</t>
  </si>
  <si>
    <t>production et plantation d'arbres</t>
  </si>
  <si>
    <t>extension du réseau électrique</t>
  </si>
  <si>
    <t>energie</t>
  </si>
  <si>
    <t>appui encadrement pédagogique*(dont achat moto de l'IEB))</t>
  </si>
  <si>
    <t>BENEFICIAIRES (population, diaspora): 21 600 000 F CFA</t>
  </si>
  <si>
    <t>ETAT: 85 927 640 F CFA</t>
  </si>
  <si>
    <t xml:space="preserve">Tibbo Béri et Daréki </t>
  </si>
  <si>
    <t>réhabilitation de Mini AEP</t>
  </si>
  <si>
    <t>COUT TOTAL:  922 534 357 F CFA</t>
  </si>
  <si>
    <t>PTF: 750941669 F CFA</t>
  </si>
  <si>
    <t>COMMUNE: 64 065 048 F CFA</t>
  </si>
  <si>
    <t>PLAN D'INVESTISSEMENT ANNUEL DE MOKKO 2023</t>
  </si>
  <si>
    <t xml:space="preserve">COUT TOTAL: </t>
  </si>
  <si>
    <t xml:space="preserve">ETAT: </t>
  </si>
  <si>
    <t xml:space="preserve">PTF: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</si>
</sst>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,##0;[Red]#,##0"/>
    <numFmt numFmtId="166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theme="1"/>
      <name val="Arial"/>
      <family val="2"/>
    </font>
    <font>
      <b/>
      <sz val="18"/>
      <name val="Arial Narrow"/>
      <family val="2"/>
    </font>
    <font>
      <b/>
      <u/>
      <sz val="16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" fillId="0" borderId="0" applyFont="0" applyFill="0" applyBorder="0" applyAlignment="0" applyProtection="0"/>
  </cellStyleXfs>
  <cellXfs count="142">
    <xf numFmtId="0" fontId="0" fillId="0" borderId="0" xfId="0"/>
    <xf numFmtId="0" fontId="7" fillId="0" borderId="0" xfId="0" applyFont="1"/>
    <xf numFmtId="0" fontId="6" fillId="3" borderId="4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3" fontId="8" fillId="0" borderId="2" xfId="0" applyNumberFormat="1" applyFont="1" applyBorder="1" applyAlignment="1">
      <alignment horizontal="center" vertical="center" wrapText="1"/>
    </xf>
    <xf numFmtId="0" fontId="8" fillId="2" borderId="2" xfId="5" applyFont="1" applyFill="1" applyBorder="1" applyAlignment="1">
      <alignment vertical="center" wrapText="1"/>
    </xf>
    <xf numFmtId="0" fontId="8" fillId="0" borderId="2" xfId="3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6" xfId="0" applyFont="1" applyFill="1" applyBorder="1" applyAlignment="1">
      <alignment horizontal="left" vertical="center" wrapText="1"/>
    </xf>
    <xf numFmtId="0" fontId="8" fillId="2" borderId="2" xfId="5" applyFont="1" applyFill="1" applyBorder="1" applyAlignment="1">
      <alignment horizontal="center" vertical="center" wrapText="1"/>
    </xf>
    <xf numFmtId="3" fontId="8" fillId="0" borderId="2" xfId="2" applyNumberFormat="1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49" fontId="8" fillId="2" borderId="2" xfId="5" applyNumberFormat="1" applyFont="1" applyFill="1" applyBorder="1" applyAlignment="1">
      <alignment horizontal="left"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/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8" fillId="2" borderId="2" xfId="5" applyNumberFormat="1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vertical="center" wrapText="1" readingOrder="1"/>
    </xf>
    <xf numFmtId="49" fontId="8" fillId="2" borderId="2" xfId="5" applyNumberFormat="1" applyFont="1" applyFill="1" applyBorder="1" applyAlignment="1">
      <alignment horizontal="left" vertical="center" wrapText="1" readingOrder="1"/>
    </xf>
    <xf numFmtId="0" fontId="8" fillId="2" borderId="2" xfId="0" applyFont="1" applyFill="1" applyBorder="1" applyAlignment="1">
      <alignment horizontal="center"/>
    </xf>
    <xf numFmtId="3" fontId="8" fillId="2" borderId="2" xfId="6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justify" vertical="center"/>
    </xf>
    <xf numFmtId="165" fontId="8" fillId="0" borderId="2" xfId="5" applyNumberFormat="1" applyFont="1" applyBorder="1" applyAlignment="1">
      <alignment horizontal="center" vertical="top" wrapText="1" shrinkToFit="1"/>
    </xf>
    <xf numFmtId="3" fontId="8" fillId="2" borderId="9" xfId="1" applyNumberFormat="1" applyFont="1" applyFill="1" applyBorder="1" applyAlignment="1">
      <alignment horizontal="center" vertical="center" wrapText="1" readingOrder="1"/>
    </xf>
    <xf numFmtId="0" fontId="7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 readingOrder="1"/>
    </xf>
    <xf numFmtId="0" fontId="6" fillId="5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8" fillId="2" borderId="0" xfId="0" applyFont="1" applyFill="1"/>
    <xf numFmtId="3" fontId="8" fillId="2" borderId="2" xfId="0" applyNumberFormat="1" applyFont="1" applyFill="1" applyBorder="1" applyAlignment="1">
      <alignment horizontal="center" vertical="center"/>
    </xf>
    <xf numFmtId="3" fontId="10" fillId="6" borderId="2" xfId="0" applyNumberFormat="1" applyFont="1" applyFill="1" applyBorder="1" applyAlignment="1">
      <alignment horizontal="center" vertical="center" wrapText="1"/>
    </xf>
    <xf numFmtId="3" fontId="10" fillId="7" borderId="2" xfId="0" applyNumberFormat="1" applyFont="1" applyFill="1" applyBorder="1" applyAlignment="1">
      <alignment horizontal="center"/>
    </xf>
    <xf numFmtId="3" fontId="10" fillId="8" borderId="2" xfId="0" applyNumberFormat="1" applyFont="1" applyFill="1" applyBorder="1" applyAlignment="1">
      <alignment horizontal="center"/>
    </xf>
    <xf numFmtId="3" fontId="10" fillId="9" borderId="2" xfId="0" applyNumberFormat="1" applyFont="1" applyFill="1" applyBorder="1" applyAlignment="1">
      <alignment horizontal="center"/>
    </xf>
    <xf numFmtId="3" fontId="10" fillId="10" borderId="2" xfId="0" applyNumberFormat="1" applyFont="1" applyFill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14" xfId="0" applyFont="1" applyBorder="1" applyAlignment="1">
      <alignment horizontal="right" wrapText="1"/>
    </xf>
    <xf numFmtId="0" fontId="8" fillId="0" borderId="0" xfId="0" applyFont="1" applyBorder="1"/>
    <xf numFmtId="3" fontId="8" fillId="0" borderId="0" xfId="0" applyNumberFormat="1" applyFont="1" applyBorder="1" applyAlignment="1">
      <alignment wrapText="1"/>
    </xf>
    <xf numFmtId="3" fontId="8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wrapText="1"/>
    </xf>
    <xf numFmtId="0" fontId="8" fillId="0" borderId="14" xfId="0" applyFont="1" applyBorder="1" applyAlignment="1">
      <alignment horizontal="right" wrapText="1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8" fillId="2" borderId="0" xfId="6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 readingOrder="1"/>
    </xf>
    <xf numFmtId="166" fontId="8" fillId="0" borderId="2" xfId="1" applyNumberFormat="1" applyFont="1" applyBorder="1" applyAlignment="1">
      <alignment vertical="center" wrapText="1"/>
    </xf>
    <xf numFmtId="166" fontId="8" fillId="0" borderId="2" xfId="1" applyNumberFormat="1" applyFont="1" applyBorder="1" applyAlignment="1">
      <alignment horizontal="right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166" fontId="7" fillId="0" borderId="2" xfId="1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8" fillId="0" borderId="2" xfId="0" applyFont="1" applyBorder="1"/>
    <xf numFmtId="3" fontId="8" fillId="0" borderId="2" xfId="0" applyNumberFormat="1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right" wrapText="1"/>
    </xf>
    <xf numFmtId="0" fontId="8" fillId="0" borderId="2" xfId="0" applyFont="1" applyBorder="1" applyAlignment="1">
      <alignment horizontal="left"/>
    </xf>
    <xf numFmtId="166" fontId="7" fillId="0" borderId="2" xfId="1" applyNumberFormat="1" applyFont="1" applyBorder="1" applyAlignment="1">
      <alignment vertical="center"/>
    </xf>
    <xf numFmtId="166" fontId="7" fillId="0" borderId="2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8" fillId="2" borderId="2" xfId="1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/>
    </xf>
    <xf numFmtId="166" fontId="6" fillId="0" borderId="0" xfId="1" applyNumberFormat="1" applyFont="1" applyAlignment="1">
      <alignment horizontal="left"/>
    </xf>
    <xf numFmtId="0" fontId="6" fillId="0" borderId="0" xfId="0" applyFont="1" applyAlignment="1">
      <alignment horizontal="left" vertical="center" wrapText="1"/>
    </xf>
    <xf numFmtId="166" fontId="6" fillId="0" borderId="0" xfId="1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3">
    <cellStyle name="Comma 2" xfId="8" xr:uid="{00000000-0005-0000-0000-000000000000}"/>
    <cellStyle name="Comma 2 2" xfId="2" xr:uid="{00000000-0005-0000-0000-000001000000}"/>
    <cellStyle name="Comma 2 3" xfId="10" xr:uid="{00000000-0005-0000-0000-000002000000}"/>
    <cellStyle name="Comma 2 4" xfId="12" xr:uid="{00000000-0005-0000-0000-000003000000}"/>
    <cellStyle name="Milliers" xfId="1" builtinId="3"/>
    <cellStyle name="Milliers 2" xfId="9" xr:uid="{00000000-0005-0000-0000-000005000000}"/>
    <cellStyle name="Normal" xfId="0" builtinId="0"/>
    <cellStyle name="Normal 2" xfId="3" xr:uid="{00000000-0005-0000-0000-000007000000}"/>
    <cellStyle name="Normal 2 2 2" xfId="5" xr:uid="{00000000-0005-0000-0000-000008000000}"/>
    <cellStyle name="Normal 2 2 3" xfId="4" xr:uid="{00000000-0005-0000-0000-000009000000}"/>
    <cellStyle name="Normal 2 4" xfId="11" xr:uid="{00000000-0005-0000-0000-00000A000000}"/>
    <cellStyle name="Normal 2 7" xfId="7" xr:uid="{00000000-0005-0000-0000-00000B000000}"/>
    <cellStyle name="Normal 3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6"/>
  <sheetViews>
    <sheetView zoomScale="50" zoomScaleNormal="50" workbookViewId="0">
      <pane xSplit="2" ySplit="9" topLeftCell="C19" activePane="bottomRight" state="frozen"/>
      <selection pane="bottomLeft" activeCell="A13" sqref="A13"/>
      <selection pane="topRight" activeCell="C1" sqref="C1"/>
      <selection pane="bottomRight" activeCell="L29" sqref="L29"/>
    </sheetView>
  </sheetViews>
  <sheetFormatPr defaultColWidth="9" defaultRowHeight="19.5" x14ac:dyDescent="0.2"/>
  <cols>
    <col min="1" max="1" width="16.5" style="27" customWidth="1"/>
    <col min="2" max="2" width="41.625" style="27" customWidth="1"/>
    <col min="3" max="3" width="11.125" style="27" customWidth="1"/>
    <col min="4" max="4" width="18.875" style="27" bestFit="1" customWidth="1"/>
    <col min="5" max="5" width="9" style="8"/>
    <col min="6" max="6" width="15.25" style="8" customWidth="1"/>
    <col min="7" max="7" width="5.125" style="8" customWidth="1"/>
    <col min="8" max="8" width="6" style="8" customWidth="1"/>
    <col min="9" max="9" width="5" style="8" bestFit="1" customWidth="1"/>
    <col min="10" max="10" width="3.875" style="8" customWidth="1"/>
    <col min="11" max="11" width="16" style="62" customWidth="1"/>
    <col min="12" max="12" width="18.875" style="62" customWidth="1"/>
    <col min="13" max="13" width="17.25" style="62" customWidth="1"/>
    <col min="14" max="14" width="20.625" style="62" customWidth="1"/>
    <col min="15" max="15" width="15.375" style="62" customWidth="1"/>
    <col min="16" max="16" width="26.5" style="62" customWidth="1"/>
    <col min="17" max="17" width="13.625" style="26" bestFit="1" customWidth="1"/>
    <col min="18" max="18" width="15.875" style="26" customWidth="1"/>
    <col min="19" max="19" width="16.625" style="26" customWidth="1"/>
    <col min="20" max="20" width="15.375" style="26" bestFit="1" customWidth="1"/>
    <col min="21" max="16384" width="9" style="1"/>
  </cols>
  <sheetData>
    <row r="1" spans="1:20" x14ac:dyDescent="0.2">
      <c r="A1" s="61" t="s">
        <v>113</v>
      </c>
      <c r="B1" s="61"/>
    </row>
    <row r="2" spans="1:20" x14ac:dyDescent="0.2">
      <c r="A2" s="61" t="s">
        <v>114</v>
      </c>
      <c r="B2" s="61"/>
    </row>
    <row r="3" spans="1:20" x14ac:dyDescent="0.2">
      <c r="A3" s="61" t="s">
        <v>115</v>
      </c>
      <c r="B3" s="61"/>
    </row>
    <row r="4" spans="1:20" x14ac:dyDescent="0.2">
      <c r="A4" s="61" t="s">
        <v>116</v>
      </c>
      <c r="B4" s="61"/>
      <c r="P4" s="62">
        <f>+K29*3</f>
        <v>29657544</v>
      </c>
    </row>
    <row r="5" spans="1:20" x14ac:dyDescent="0.2">
      <c r="Q5" s="26" t="s">
        <v>117</v>
      </c>
      <c r="R5" s="26" t="s">
        <v>117</v>
      </c>
      <c r="T5" s="26" t="s">
        <v>117</v>
      </c>
    </row>
    <row r="6" spans="1:20" x14ac:dyDescent="0.2">
      <c r="L6" s="71"/>
      <c r="M6" s="71" t="s">
        <v>148</v>
      </c>
      <c r="N6" s="71"/>
      <c r="O6" s="71"/>
      <c r="P6" s="62" t="s">
        <v>117</v>
      </c>
    </row>
    <row r="8" spans="1:20" ht="67.5" customHeight="1" x14ac:dyDescent="0.2">
      <c r="A8" s="124" t="s">
        <v>7</v>
      </c>
      <c r="B8" s="124" t="s">
        <v>8</v>
      </c>
      <c r="C8" s="125" t="s">
        <v>9</v>
      </c>
      <c r="D8" s="124" t="s">
        <v>10</v>
      </c>
      <c r="E8" s="126" t="s">
        <v>11</v>
      </c>
      <c r="F8" s="122" t="s">
        <v>12</v>
      </c>
      <c r="G8" s="127" t="s">
        <v>13</v>
      </c>
      <c r="H8" s="128"/>
      <c r="I8" s="128"/>
      <c r="J8" s="129"/>
      <c r="K8" s="130" t="s">
        <v>14</v>
      </c>
      <c r="L8" s="130" t="s">
        <v>15</v>
      </c>
      <c r="M8" s="130" t="s">
        <v>17</v>
      </c>
      <c r="N8" s="130"/>
      <c r="O8" s="130"/>
      <c r="P8" s="130"/>
      <c r="Q8" s="130" t="s">
        <v>16</v>
      </c>
      <c r="R8" s="130"/>
      <c r="S8" s="130"/>
      <c r="T8" s="130"/>
    </row>
    <row r="9" spans="1:20" ht="37.5" x14ac:dyDescent="0.2">
      <c r="A9" s="124"/>
      <c r="B9" s="124"/>
      <c r="C9" s="125"/>
      <c r="D9" s="124"/>
      <c r="E9" s="126"/>
      <c r="F9" s="123"/>
      <c r="G9" s="2" t="s">
        <v>0</v>
      </c>
      <c r="H9" s="2" t="s">
        <v>1</v>
      </c>
      <c r="I9" s="2" t="s">
        <v>2</v>
      </c>
      <c r="J9" s="2" t="s">
        <v>3</v>
      </c>
      <c r="K9" s="130"/>
      <c r="L9" s="130"/>
      <c r="M9" s="3" t="s">
        <v>4</v>
      </c>
      <c r="N9" s="3" t="s">
        <v>105</v>
      </c>
      <c r="O9" s="3" t="s">
        <v>24</v>
      </c>
      <c r="P9" s="3" t="s">
        <v>5</v>
      </c>
      <c r="Q9" s="3" t="s">
        <v>0</v>
      </c>
      <c r="R9" s="3" t="s">
        <v>1</v>
      </c>
      <c r="S9" s="3" t="s">
        <v>2</v>
      </c>
      <c r="T9" s="3" t="s">
        <v>3</v>
      </c>
    </row>
    <row r="10" spans="1:20" ht="37.5" x14ac:dyDescent="0.2">
      <c r="A10" s="120" t="s">
        <v>25</v>
      </c>
      <c r="B10" s="73" t="s">
        <v>26</v>
      </c>
      <c r="C10" s="4" t="s">
        <v>27</v>
      </c>
      <c r="D10" s="5" t="s">
        <v>28</v>
      </c>
      <c r="E10" s="6">
        <v>2</v>
      </c>
      <c r="F10" s="74" t="s">
        <v>119</v>
      </c>
      <c r="G10" s="7"/>
      <c r="H10" s="75"/>
      <c r="I10" s="7" t="s">
        <v>29</v>
      </c>
      <c r="J10" s="7"/>
      <c r="K10" s="9">
        <v>750000</v>
      </c>
      <c r="L10" s="55">
        <f>E10*K10</f>
        <v>1500000</v>
      </c>
      <c r="M10" s="9">
        <v>1500000</v>
      </c>
      <c r="N10" s="9"/>
      <c r="O10" s="9"/>
      <c r="P10" s="9"/>
      <c r="Q10" s="9"/>
      <c r="R10" s="9"/>
      <c r="S10" s="9">
        <v>1500000</v>
      </c>
      <c r="T10" s="9"/>
    </row>
    <row r="11" spans="1:20" ht="37.5" x14ac:dyDescent="0.2">
      <c r="A11" s="121"/>
      <c r="B11" s="10" t="s">
        <v>144</v>
      </c>
      <c r="C11" s="4" t="s">
        <v>120</v>
      </c>
      <c r="D11" s="5" t="s">
        <v>28</v>
      </c>
      <c r="E11" s="6">
        <v>2</v>
      </c>
      <c r="F11" s="74" t="s">
        <v>143</v>
      </c>
      <c r="G11" s="7"/>
      <c r="H11" s="75" t="s">
        <v>29</v>
      </c>
      <c r="I11" s="7"/>
      <c r="J11" s="7"/>
      <c r="K11" s="9">
        <v>3000000</v>
      </c>
      <c r="L11" s="55">
        <v>6000000</v>
      </c>
      <c r="M11" s="9">
        <v>6000000</v>
      </c>
      <c r="N11" s="9"/>
      <c r="O11" s="9"/>
      <c r="P11" s="9"/>
      <c r="Q11" s="9"/>
      <c r="R11" s="9">
        <v>6000000</v>
      </c>
      <c r="S11" s="9"/>
      <c r="T11" s="9"/>
    </row>
    <row r="12" spans="1:20" ht="37.5" x14ac:dyDescent="0.2">
      <c r="A12" s="121"/>
      <c r="B12" s="10" t="s">
        <v>123</v>
      </c>
      <c r="C12" s="4" t="s">
        <v>49</v>
      </c>
      <c r="D12" s="5" t="s">
        <v>28</v>
      </c>
      <c r="E12" s="76">
        <v>1</v>
      </c>
      <c r="F12" s="74" t="s">
        <v>31</v>
      </c>
      <c r="G12" s="7"/>
      <c r="H12" s="75" t="s">
        <v>29</v>
      </c>
      <c r="I12" s="7"/>
      <c r="J12" s="7"/>
      <c r="K12" s="9">
        <v>33000000</v>
      </c>
      <c r="L12" s="55">
        <v>33000000</v>
      </c>
      <c r="M12" s="9"/>
      <c r="N12" s="9"/>
      <c r="O12" s="9"/>
      <c r="P12" s="9">
        <v>33000000</v>
      </c>
      <c r="Q12" s="9"/>
      <c r="R12" s="9">
        <v>33000000</v>
      </c>
      <c r="S12" s="9"/>
      <c r="T12" s="9"/>
    </row>
    <row r="13" spans="1:20" ht="55.5" x14ac:dyDescent="0.2">
      <c r="A13" s="121"/>
      <c r="B13" s="10" t="s">
        <v>121</v>
      </c>
      <c r="C13" s="4" t="s">
        <v>107</v>
      </c>
      <c r="D13" s="5" t="s">
        <v>28</v>
      </c>
      <c r="E13" s="75">
        <v>3</v>
      </c>
      <c r="F13" s="7" t="s">
        <v>122</v>
      </c>
      <c r="G13" s="7"/>
      <c r="H13" s="7"/>
      <c r="I13" s="7"/>
      <c r="J13" s="6" t="s">
        <v>29</v>
      </c>
      <c r="K13" s="9">
        <v>3000000</v>
      </c>
      <c r="L13" s="55">
        <v>9000000</v>
      </c>
      <c r="M13" s="6">
        <v>3557325</v>
      </c>
      <c r="N13" s="12"/>
      <c r="O13" s="12"/>
      <c r="P13" s="9">
        <v>5442675</v>
      </c>
      <c r="Q13" s="9"/>
      <c r="R13" s="9"/>
      <c r="S13" s="9"/>
      <c r="T13" s="9">
        <v>9000000</v>
      </c>
    </row>
    <row r="14" spans="1:20" s="19" customFormat="1" x14ac:dyDescent="0.2">
      <c r="A14" s="132" t="s">
        <v>101</v>
      </c>
      <c r="B14" s="132"/>
      <c r="C14" s="13"/>
      <c r="D14" s="14"/>
      <c r="E14" s="15"/>
      <c r="F14" s="15"/>
      <c r="G14" s="15"/>
      <c r="H14" s="15"/>
      <c r="I14" s="15"/>
      <c r="J14" s="15"/>
      <c r="K14" s="16"/>
      <c r="L14" s="18">
        <f>L10+L11+L12+L13</f>
        <v>49500000</v>
      </c>
      <c r="M14" s="18">
        <f>M10+M11+M13</f>
        <v>11057325</v>
      </c>
      <c r="N14" s="18"/>
      <c r="O14" s="18"/>
      <c r="P14" s="18">
        <f>P11+P12+P13</f>
        <v>38442675</v>
      </c>
      <c r="Q14" s="18"/>
      <c r="R14" s="18"/>
      <c r="S14" s="18">
        <v>4000000</v>
      </c>
      <c r="T14" s="18">
        <v>1478200</v>
      </c>
    </row>
    <row r="15" spans="1:20" s="19" customFormat="1" ht="37.5" x14ac:dyDescent="0.2">
      <c r="A15" s="133" t="s">
        <v>32</v>
      </c>
      <c r="B15" s="73" t="s">
        <v>127</v>
      </c>
      <c r="C15" s="20" t="s">
        <v>49</v>
      </c>
      <c r="D15" s="5" t="s">
        <v>35</v>
      </c>
      <c r="E15" s="6">
        <v>1</v>
      </c>
      <c r="F15" s="6" t="s">
        <v>38</v>
      </c>
      <c r="G15" s="7"/>
      <c r="H15" s="6"/>
      <c r="I15" s="7"/>
      <c r="J15" s="7" t="s">
        <v>29</v>
      </c>
      <c r="K15" s="77">
        <v>1403369</v>
      </c>
      <c r="L15" s="78">
        <v>1403369</v>
      </c>
      <c r="M15" s="78">
        <v>1403369</v>
      </c>
      <c r="N15" s="9"/>
      <c r="O15" s="9"/>
      <c r="P15" s="9"/>
      <c r="Q15" s="9"/>
      <c r="R15" s="9"/>
      <c r="S15" s="9"/>
      <c r="T15" s="79">
        <v>1403369</v>
      </c>
    </row>
    <row r="16" spans="1:20" s="64" customFormat="1" x14ac:dyDescent="0.2">
      <c r="A16" s="133"/>
      <c r="B16" s="80" t="s">
        <v>36</v>
      </c>
      <c r="C16" s="20" t="s">
        <v>34</v>
      </c>
      <c r="D16" s="5" t="s">
        <v>35</v>
      </c>
      <c r="E16" s="6">
        <v>1</v>
      </c>
      <c r="F16" s="6" t="s">
        <v>31</v>
      </c>
      <c r="G16" s="7"/>
      <c r="H16" s="6"/>
      <c r="I16" s="7"/>
      <c r="J16" s="7" t="s">
        <v>29</v>
      </c>
      <c r="K16" s="81">
        <v>300000000</v>
      </c>
      <c r="L16" s="82">
        <v>300000000</v>
      </c>
      <c r="M16" s="83"/>
      <c r="N16" s="9"/>
      <c r="O16" s="9"/>
      <c r="P16" s="9">
        <v>300000000</v>
      </c>
      <c r="Q16" s="9"/>
      <c r="R16" s="9"/>
      <c r="S16" s="9"/>
      <c r="T16" s="84">
        <v>300000000</v>
      </c>
    </row>
    <row r="17" spans="1:20" s="64" customFormat="1" x14ac:dyDescent="0.2">
      <c r="A17" s="133"/>
      <c r="B17" s="80" t="s">
        <v>128</v>
      </c>
      <c r="C17" s="20" t="s">
        <v>129</v>
      </c>
      <c r="D17" s="5" t="s">
        <v>35</v>
      </c>
      <c r="E17" s="6">
        <v>1</v>
      </c>
      <c r="F17" s="6" t="s">
        <v>31</v>
      </c>
      <c r="G17" s="7"/>
      <c r="H17" s="6" t="s">
        <v>29</v>
      </c>
      <c r="I17" s="7"/>
      <c r="J17" s="7"/>
      <c r="K17" s="83">
        <v>1004500</v>
      </c>
      <c r="L17" s="83">
        <v>1004500</v>
      </c>
      <c r="M17" s="83">
        <v>1004500</v>
      </c>
      <c r="N17" s="9"/>
      <c r="O17" s="9"/>
      <c r="P17" s="9"/>
      <c r="Q17" s="9"/>
      <c r="R17" s="83">
        <v>1004500</v>
      </c>
      <c r="S17" s="9"/>
      <c r="T17" s="84"/>
    </row>
    <row r="18" spans="1:20" s="26" customFormat="1" x14ac:dyDescent="0.2">
      <c r="A18" s="133"/>
      <c r="B18" s="80" t="s">
        <v>33</v>
      </c>
      <c r="C18" s="4" t="s">
        <v>34</v>
      </c>
      <c r="D18" s="5" t="s">
        <v>35</v>
      </c>
      <c r="E18" s="6"/>
      <c r="F18" s="11" t="s">
        <v>38</v>
      </c>
      <c r="G18" s="7"/>
      <c r="H18" s="7" t="s">
        <v>29</v>
      </c>
      <c r="I18" s="6"/>
      <c r="J18" s="7"/>
      <c r="K18" s="6">
        <v>100000000</v>
      </c>
      <c r="L18" s="55">
        <v>100000000</v>
      </c>
      <c r="M18" s="9"/>
      <c r="N18" s="9"/>
      <c r="O18" s="9"/>
      <c r="P18" s="9">
        <v>100000000</v>
      </c>
      <c r="Q18" s="9"/>
      <c r="R18" s="9"/>
      <c r="S18" s="9"/>
      <c r="T18" s="30">
        <v>100000000</v>
      </c>
    </row>
    <row r="19" spans="1:20" x14ac:dyDescent="0.2">
      <c r="A19" s="133"/>
      <c r="B19" s="73" t="s">
        <v>124</v>
      </c>
      <c r="C19" s="4" t="s">
        <v>44</v>
      </c>
      <c r="D19" s="5" t="s">
        <v>35</v>
      </c>
      <c r="E19" s="6">
        <v>60</v>
      </c>
      <c r="F19" s="6" t="s">
        <v>46</v>
      </c>
      <c r="G19" s="7" t="s">
        <v>29</v>
      </c>
      <c r="H19" s="7"/>
      <c r="I19" s="7"/>
      <c r="J19" s="6"/>
      <c r="K19" s="6">
        <v>50000</v>
      </c>
      <c r="L19" s="55">
        <v>3000000</v>
      </c>
      <c r="M19" s="9"/>
      <c r="N19" s="9"/>
      <c r="O19" s="9"/>
      <c r="P19" s="9">
        <v>3000000</v>
      </c>
      <c r="Q19" s="9">
        <v>3000000</v>
      </c>
      <c r="R19" s="9"/>
      <c r="S19" s="9"/>
      <c r="T19" s="30"/>
    </row>
    <row r="20" spans="1:20" x14ac:dyDescent="0.2">
      <c r="A20" s="134" t="s">
        <v>102</v>
      </c>
      <c r="B20" s="134"/>
      <c r="C20" s="13"/>
      <c r="D20" s="14"/>
      <c r="E20" s="15"/>
      <c r="F20" s="15"/>
      <c r="G20" s="15"/>
      <c r="H20" s="15"/>
      <c r="I20" s="15"/>
      <c r="J20" s="15"/>
      <c r="K20" s="18">
        <f>K15+K19</f>
        <v>1453369</v>
      </c>
      <c r="L20" s="18">
        <f>L15+L16+L17+L18+L19</f>
        <v>405407869</v>
      </c>
      <c r="M20" s="18">
        <f>M15+M17</f>
        <v>2407869</v>
      </c>
      <c r="N20" s="18"/>
      <c r="O20" s="18"/>
      <c r="P20" s="18">
        <f>P16+P18+P19</f>
        <v>403000000</v>
      </c>
      <c r="Q20" s="16"/>
      <c r="R20" s="18"/>
      <c r="S20" s="18"/>
      <c r="T20" s="18">
        <f>T19+T18+T16+T15</f>
        <v>401403369</v>
      </c>
    </row>
    <row r="21" spans="1:20" x14ac:dyDescent="0.2">
      <c r="A21" s="133" t="s">
        <v>39</v>
      </c>
      <c r="B21" s="21" t="s">
        <v>40</v>
      </c>
      <c r="C21" s="4" t="s">
        <v>44</v>
      </c>
      <c r="D21" s="5" t="s">
        <v>45</v>
      </c>
      <c r="E21" s="22">
        <v>1</v>
      </c>
      <c r="F21" s="23" t="s">
        <v>46</v>
      </c>
      <c r="G21" s="24"/>
      <c r="H21" s="6" t="s">
        <v>29</v>
      </c>
      <c r="I21" s="7"/>
      <c r="J21" s="7"/>
      <c r="K21" s="6">
        <v>263061</v>
      </c>
      <c r="L21" s="55">
        <f t="shared" ref="L21:L46" si="0">E21*K21</f>
        <v>263061</v>
      </c>
      <c r="M21" s="9">
        <v>263061</v>
      </c>
      <c r="N21" s="9"/>
      <c r="O21" s="9"/>
      <c r="P21" s="30"/>
      <c r="Q21" s="9"/>
      <c r="R21" s="9">
        <v>263061</v>
      </c>
      <c r="S21" s="9"/>
      <c r="T21" s="9"/>
    </row>
    <row r="22" spans="1:20" x14ac:dyDescent="0.2">
      <c r="A22" s="133"/>
      <c r="B22" s="21" t="s">
        <v>125</v>
      </c>
      <c r="C22" s="4" t="s">
        <v>126</v>
      </c>
      <c r="D22" s="5" t="s">
        <v>45</v>
      </c>
      <c r="E22" s="22">
        <v>200</v>
      </c>
      <c r="F22" s="23" t="s">
        <v>46</v>
      </c>
      <c r="G22" s="24" t="s">
        <v>29</v>
      </c>
      <c r="H22" s="6"/>
      <c r="I22" s="7"/>
      <c r="J22" s="7" t="s">
        <v>29</v>
      </c>
      <c r="K22" s="6">
        <v>34510</v>
      </c>
      <c r="L22" s="55">
        <v>6200000</v>
      </c>
      <c r="M22" s="9">
        <v>6200000</v>
      </c>
      <c r="N22" s="9"/>
      <c r="O22" s="9"/>
      <c r="P22" s="30"/>
      <c r="Q22" s="9">
        <v>3100000</v>
      </c>
      <c r="R22" s="9"/>
      <c r="S22" s="9"/>
      <c r="T22" s="9">
        <v>3100000</v>
      </c>
    </row>
    <row r="23" spans="1:20" s="26" customFormat="1" x14ac:dyDescent="0.2">
      <c r="A23" s="133"/>
      <c r="B23" s="21" t="s">
        <v>41</v>
      </c>
      <c r="C23" s="4" t="s">
        <v>47</v>
      </c>
      <c r="D23" s="5" t="s">
        <v>45</v>
      </c>
      <c r="E23" s="22">
        <v>1</v>
      </c>
      <c r="F23" s="23" t="s">
        <v>46</v>
      </c>
      <c r="G23" s="24"/>
      <c r="H23" s="6"/>
      <c r="I23" s="7"/>
      <c r="J23" s="7" t="s">
        <v>29</v>
      </c>
      <c r="K23" s="6">
        <v>600000</v>
      </c>
      <c r="L23" s="55">
        <v>600000</v>
      </c>
      <c r="M23" s="9">
        <v>100000</v>
      </c>
      <c r="N23" s="9"/>
      <c r="O23" s="9"/>
      <c r="P23" s="30">
        <v>500000</v>
      </c>
      <c r="Q23" s="9"/>
      <c r="R23" s="9"/>
      <c r="S23" s="9"/>
      <c r="T23" s="9">
        <v>600000</v>
      </c>
    </row>
    <row r="24" spans="1:20" x14ac:dyDescent="0.2">
      <c r="A24" s="133"/>
      <c r="B24" s="21" t="s">
        <v>42</v>
      </c>
      <c r="C24" s="4" t="s">
        <v>44</v>
      </c>
      <c r="D24" s="5" t="s">
        <v>45</v>
      </c>
      <c r="E24" s="22">
        <v>1</v>
      </c>
      <c r="F24" s="23" t="s">
        <v>46</v>
      </c>
      <c r="G24" s="24"/>
      <c r="H24" s="6" t="s">
        <v>29</v>
      </c>
      <c r="I24" s="7"/>
      <c r="J24" s="7" t="s">
        <v>29</v>
      </c>
      <c r="K24" s="9">
        <v>1000000</v>
      </c>
      <c r="L24" s="55">
        <f t="shared" si="0"/>
        <v>1000000</v>
      </c>
      <c r="M24" s="9">
        <v>200000</v>
      </c>
      <c r="N24" s="9"/>
      <c r="O24" s="9"/>
      <c r="P24" s="30">
        <v>800000</v>
      </c>
      <c r="Q24" s="9"/>
      <c r="R24" s="9">
        <v>800000</v>
      </c>
      <c r="S24" s="9"/>
      <c r="T24" s="9">
        <v>200000</v>
      </c>
    </row>
    <row r="25" spans="1:20" s="26" customFormat="1" ht="37.5" x14ac:dyDescent="0.2">
      <c r="A25" s="133"/>
      <c r="B25" s="21" t="s">
        <v>48</v>
      </c>
      <c r="C25" s="4" t="s">
        <v>100</v>
      </c>
      <c r="D25" s="5" t="s">
        <v>45</v>
      </c>
      <c r="E25" s="22">
        <v>5</v>
      </c>
      <c r="F25" s="23" t="s">
        <v>46</v>
      </c>
      <c r="G25" s="65" t="s">
        <v>29</v>
      </c>
      <c r="H25" s="6" t="s">
        <v>29</v>
      </c>
      <c r="I25" s="7" t="s">
        <v>29</v>
      </c>
      <c r="J25" s="7" t="s">
        <v>29</v>
      </c>
      <c r="K25" s="9">
        <v>800000</v>
      </c>
      <c r="L25" s="55">
        <v>4000000</v>
      </c>
      <c r="M25" s="9"/>
      <c r="N25" s="9"/>
      <c r="O25" s="9"/>
      <c r="P25" s="30">
        <v>4000000</v>
      </c>
      <c r="Q25" s="9">
        <v>1000000</v>
      </c>
      <c r="R25" s="9">
        <v>1000000</v>
      </c>
      <c r="S25" s="9">
        <v>1000000</v>
      </c>
      <c r="T25" s="9">
        <v>1000000</v>
      </c>
    </row>
    <row r="26" spans="1:20" s="26" customFormat="1" ht="37.5" x14ac:dyDescent="0.2">
      <c r="A26" s="133"/>
      <c r="B26" s="21" t="s">
        <v>140</v>
      </c>
      <c r="C26" s="4" t="s">
        <v>44</v>
      </c>
      <c r="D26" s="5" t="s">
        <v>45</v>
      </c>
      <c r="E26" s="22">
        <v>1</v>
      </c>
      <c r="F26" s="23" t="s">
        <v>46</v>
      </c>
      <c r="G26" s="24" t="s">
        <v>29</v>
      </c>
      <c r="H26" s="6" t="s">
        <v>29</v>
      </c>
      <c r="I26" s="7" t="s">
        <v>29</v>
      </c>
      <c r="J26" s="7" t="s">
        <v>29</v>
      </c>
      <c r="K26" s="9">
        <v>1200000</v>
      </c>
      <c r="L26" s="55">
        <v>1200000</v>
      </c>
      <c r="M26" s="9">
        <v>1200000</v>
      </c>
      <c r="N26" s="9"/>
      <c r="O26" s="9"/>
      <c r="P26" s="30"/>
      <c r="Q26" s="9">
        <v>300000</v>
      </c>
      <c r="R26" s="9">
        <v>300000</v>
      </c>
      <c r="S26" s="9">
        <v>300000</v>
      </c>
      <c r="T26" s="9">
        <v>300000</v>
      </c>
    </row>
    <row r="27" spans="1:20" x14ac:dyDescent="0.2">
      <c r="A27" s="133"/>
      <c r="B27" s="25" t="s">
        <v>43</v>
      </c>
      <c r="C27" s="4" t="s">
        <v>44</v>
      </c>
      <c r="D27" s="5" t="s">
        <v>45</v>
      </c>
      <c r="E27" s="22">
        <v>3</v>
      </c>
      <c r="F27" s="23" t="s">
        <v>46</v>
      </c>
      <c r="G27" s="24" t="s">
        <v>29</v>
      </c>
      <c r="H27" s="6" t="s">
        <v>29</v>
      </c>
      <c r="I27" s="7"/>
      <c r="J27" s="7" t="s">
        <v>29</v>
      </c>
      <c r="K27" s="9">
        <v>50000</v>
      </c>
      <c r="L27" s="55">
        <v>150000</v>
      </c>
      <c r="M27" s="9">
        <v>150000</v>
      </c>
      <c r="N27" s="9"/>
      <c r="O27" s="9"/>
      <c r="P27" s="30"/>
      <c r="Q27" s="9">
        <v>37500</v>
      </c>
      <c r="R27" s="9">
        <v>37500</v>
      </c>
      <c r="S27" s="9">
        <v>37500</v>
      </c>
      <c r="T27" s="9">
        <v>37500</v>
      </c>
    </row>
    <row r="28" spans="1:20" x14ac:dyDescent="0.2">
      <c r="A28" s="133"/>
      <c r="B28" s="25" t="s">
        <v>130</v>
      </c>
      <c r="C28" s="4" t="s">
        <v>44</v>
      </c>
      <c r="D28" s="5" t="s">
        <v>45</v>
      </c>
      <c r="E28" s="22">
        <v>4</v>
      </c>
      <c r="F28" s="23" t="s">
        <v>46</v>
      </c>
      <c r="G28" s="24" t="s">
        <v>29</v>
      </c>
      <c r="H28" s="6" t="s">
        <v>29</v>
      </c>
      <c r="I28" s="7" t="s">
        <v>29</v>
      </c>
      <c r="J28" s="7" t="s">
        <v>29</v>
      </c>
      <c r="K28" s="9">
        <v>37500</v>
      </c>
      <c r="L28" s="55">
        <f t="shared" si="0"/>
        <v>150000</v>
      </c>
      <c r="M28" s="9">
        <v>150000</v>
      </c>
      <c r="N28" s="9"/>
      <c r="O28" s="9"/>
      <c r="P28" s="30"/>
      <c r="Q28" s="9"/>
      <c r="R28" s="9">
        <v>150000</v>
      </c>
      <c r="S28" s="9"/>
      <c r="T28" s="9"/>
    </row>
    <row r="29" spans="1:20" ht="42" customHeight="1" x14ac:dyDescent="0.2">
      <c r="A29" s="133"/>
      <c r="B29" s="77" t="s">
        <v>131</v>
      </c>
      <c r="C29" s="4" t="s">
        <v>49</v>
      </c>
      <c r="D29" s="5" t="s">
        <v>45</v>
      </c>
      <c r="E29" s="22">
        <v>3</v>
      </c>
      <c r="F29" s="23" t="s">
        <v>106</v>
      </c>
      <c r="G29" s="24" t="s">
        <v>29</v>
      </c>
      <c r="H29" s="6" t="s">
        <v>29</v>
      </c>
      <c r="I29" s="7"/>
      <c r="J29" s="7"/>
      <c r="K29" s="9">
        <v>9885848</v>
      </c>
      <c r="L29" s="55">
        <v>29657544</v>
      </c>
      <c r="M29" s="9"/>
      <c r="N29" s="9"/>
      <c r="O29" s="9"/>
      <c r="P29" s="55">
        <v>29657544</v>
      </c>
      <c r="Q29" s="55">
        <v>14828771</v>
      </c>
      <c r="R29" s="55">
        <v>14828771</v>
      </c>
      <c r="S29" s="55"/>
      <c r="T29" s="55"/>
    </row>
    <row r="30" spans="1:20" s="26" customFormat="1" x14ac:dyDescent="0.2">
      <c r="A30" s="133"/>
      <c r="B30" s="85" t="s">
        <v>50</v>
      </c>
      <c r="C30" s="4" t="s">
        <v>44</v>
      </c>
      <c r="D30" s="5" t="s">
        <v>45</v>
      </c>
      <c r="E30" s="22">
        <v>4</v>
      </c>
      <c r="F30" s="23" t="s">
        <v>46</v>
      </c>
      <c r="G30" s="24" t="s">
        <v>29</v>
      </c>
      <c r="H30" s="6" t="s">
        <v>29</v>
      </c>
      <c r="I30" s="7" t="s">
        <v>29</v>
      </c>
      <c r="J30" s="7" t="s">
        <v>29</v>
      </c>
      <c r="K30" s="9">
        <v>25000</v>
      </c>
      <c r="L30" s="55">
        <v>100000</v>
      </c>
      <c r="M30" s="9">
        <v>100000</v>
      </c>
      <c r="N30" s="9"/>
      <c r="O30" s="9"/>
      <c r="P30" s="30"/>
      <c r="Q30" s="9">
        <v>25000</v>
      </c>
      <c r="R30" s="9">
        <v>25000</v>
      </c>
      <c r="S30" s="9">
        <v>25000</v>
      </c>
      <c r="T30" s="9">
        <v>25000</v>
      </c>
    </row>
    <row r="31" spans="1:20" x14ac:dyDescent="0.2">
      <c r="A31" s="134" t="s">
        <v>103</v>
      </c>
      <c r="B31" s="134"/>
      <c r="C31" s="13"/>
      <c r="D31" s="14"/>
      <c r="E31" s="15"/>
      <c r="F31" s="15"/>
      <c r="G31" s="15"/>
      <c r="H31" s="15"/>
      <c r="I31" s="15"/>
      <c r="J31" s="15"/>
      <c r="K31" s="18"/>
      <c r="L31" s="18">
        <f>L21+L22+L23+L24+L25+L26+L27+L28+L29+L30</f>
        <v>43320605</v>
      </c>
      <c r="M31" s="18">
        <f>M21+M22+M23+M24+M26+M27+M28+M30</f>
        <v>8363061</v>
      </c>
      <c r="N31" s="18">
        <v>0</v>
      </c>
      <c r="O31" s="18">
        <v>0</v>
      </c>
      <c r="P31" s="18">
        <f>SUM(P21:P30)</f>
        <v>34957544</v>
      </c>
      <c r="Q31" s="18">
        <f t="shared" ref="Q31:T31" si="1">SUM(Q21:Q30)</f>
        <v>19291271</v>
      </c>
      <c r="R31" s="18">
        <f t="shared" si="1"/>
        <v>17404332</v>
      </c>
      <c r="S31" s="18">
        <f t="shared" si="1"/>
        <v>1362500</v>
      </c>
      <c r="T31" s="18">
        <f t="shared" si="1"/>
        <v>5262500</v>
      </c>
    </row>
    <row r="32" spans="1:20" ht="37.5" x14ac:dyDescent="0.2">
      <c r="A32" s="133" t="s">
        <v>51</v>
      </c>
      <c r="B32" s="77" t="s">
        <v>132</v>
      </c>
      <c r="C32" s="28" t="s">
        <v>52</v>
      </c>
      <c r="D32" s="5" t="s">
        <v>53</v>
      </c>
      <c r="E32" s="29">
        <v>4</v>
      </c>
      <c r="F32" s="28" t="s">
        <v>46</v>
      </c>
      <c r="G32" s="7" t="s">
        <v>29</v>
      </c>
      <c r="H32" s="7" t="s">
        <v>29</v>
      </c>
      <c r="I32" s="7" t="s">
        <v>29</v>
      </c>
      <c r="J32" s="7" t="s">
        <v>29</v>
      </c>
      <c r="K32" s="86">
        <v>1693856</v>
      </c>
      <c r="L32" s="86">
        <v>6775423</v>
      </c>
      <c r="M32" s="87">
        <v>1775423</v>
      </c>
      <c r="N32" s="30"/>
      <c r="O32" s="9"/>
      <c r="P32" s="9">
        <v>5000000</v>
      </c>
      <c r="Q32" s="86">
        <v>1693856</v>
      </c>
      <c r="R32" s="86">
        <v>1693856</v>
      </c>
      <c r="S32" s="86">
        <v>1693856</v>
      </c>
      <c r="T32" s="88">
        <v>1693857</v>
      </c>
    </row>
    <row r="33" spans="1:20" x14ac:dyDescent="0.2">
      <c r="A33" s="133"/>
      <c r="B33" s="31" t="s">
        <v>59</v>
      </c>
      <c r="C33" s="28" t="s">
        <v>60</v>
      </c>
      <c r="D33" s="5" t="s">
        <v>53</v>
      </c>
      <c r="E33" s="34">
        <v>1</v>
      </c>
      <c r="F33" s="28" t="s">
        <v>46</v>
      </c>
      <c r="G33" s="7" t="s">
        <v>29</v>
      </c>
      <c r="H33" s="7" t="s">
        <v>29</v>
      </c>
      <c r="I33" s="7" t="s">
        <v>29</v>
      </c>
      <c r="J33" s="7" t="s">
        <v>29</v>
      </c>
      <c r="K33" s="32">
        <v>500000</v>
      </c>
      <c r="L33" s="33">
        <f t="shared" si="0"/>
        <v>500000</v>
      </c>
      <c r="M33" s="30">
        <v>500000</v>
      </c>
      <c r="N33" s="30"/>
      <c r="O33" s="9"/>
      <c r="P33" s="9"/>
      <c r="Q33" s="30">
        <v>125000</v>
      </c>
      <c r="R33" s="30">
        <v>125000</v>
      </c>
      <c r="S33" s="30">
        <v>125000</v>
      </c>
      <c r="T33" s="30">
        <v>125000</v>
      </c>
    </row>
    <row r="34" spans="1:20" ht="37.5" x14ac:dyDescent="0.2">
      <c r="A34" s="133"/>
      <c r="B34" s="31" t="s">
        <v>61</v>
      </c>
      <c r="C34" s="28" t="s">
        <v>62</v>
      </c>
      <c r="D34" s="5" t="s">
        <v>53</v>
      </c>
      <c r="E34" s="36">
        <v>1</v>
      </c>
      <c r="F34" s="28" t="s">
        <v>63</v>
      </c>
      <c r="G34" s="7" t="s">
        <v>29</v>
      </c>
      <c r="H34" s="7" t="s">
        <v>29</v>
      </c>
      <c r="I34" s="7" t="s">
        <v>29</v>
      </c>
      <c r="J34" s="7" t="s">
        <v>29</v>
      </c>
      <c r="K34" s="32">
        <v>21600000</v>
      </c>
      <c r="L34" s="33">
        <f t="shared" si="0"/>
        <v>21600000</v>
      </c>
      <c r="M34" s="30"/>
      <c r="N34" s="30">
        <v>21600000</v>
      </c>
      <c r="O34" s="9"/>
      <c r="P34" s="9"/>
      <c r="Q34" s="30">
        <v>5400000</v>
      </c>
      <c r="R34" s="30">
        <v>5400000</v>
      </c>
      <c r="S34" s="9">
        <v>5400000</v>
      </c>
      <c r="T34" s="9">
        <v>5400000</v>
      </c>
    </row>
    <row r="35" spans="1:20" x14ac:dyDescent="0.2">
      <c r="A35" s="37" t="s">
        <v>18</v>
      </c>
      <c r="B35" s="37"/>
      <c r="C35" s="13"/>
      <c r="D35" s="14"/>
      <c r="E35" s="15"/>
      <c r="F35" s="15"/>
      <c r="G35" s="15"/>
      <c r="H35" s="15"/>
      <c r="I35" s="15"/>
      <c r="J35" s="15"/>
      <c r="K35" s="18" t="e">
        <f>K32+#REF!+K33+#REF!+K34</f>
        <v>#REF!</v>
      </c>
      <c r="L35" s="18">
        <f>L32+L33+L34</f>
        <v>28875423</v>
      </c>
      <c r="M35" s="18">
        <f>M32+M33</f>
        <v>2275423</v>
      </c>
      <c r="N35" s="18">
        <f>N34</f>
        <v>21600000</v>
      </c>
      <c r="O35" s="18"/>
      <c r="P35" s="18">
        <f>P32</f>
        <v>5000000</v>
      </c>
      <c r="Q35" s="18" t="e">
        <f>#REF!+Q33+#REF!+Q34</f>
        <v>#REF!</v>
      </c>
      <c r="R35" s="18" t="e">
        <f>R33+#REF!+R34</f>
        <v>#REF!</v>
      </c>
      <c r="S35" s="18" t="e">
        <f>S32+#REF!+S33+#REF!+S34</f>
        <v>#REF!</v>
      </c>
      <c r="T35" s="18">
        <f>T32+T33+T34</f>
        <v>7218857</v>
      </c>
    </row>
    <row r="36" spans="1:20" s="19" customFormat="1" ht="74.25" x14ac:dyDescent="0.2">
      <c r="A36" s="38" t="s">
        <v>54</v>
      </c>
      <c r="B36" s="86" t="s">
        <v>55</v>
      </c>
      <c r="C36" s="39" t="s">
        <v>56</v>
      </c>
      <c r="D36" s="40" t="s">
        <v>57</v>
      </c>
      <c r="E36" s="41">
        <v>5</v>
      </c>
      <c r="F36" s="77" t="s">
        <v>58</v>
      </c>
      <c r="G36" s="42"/>
      <c r="H36" s="7"/>
      <c r="I36" s="7" t="s">
        <v>29</v>
      </c>
      <c r="J36" s="7" t="s">
        <v>29</v>
      </c>
      <c r="K36" s="9">
        <v>420100</v>
      </c>
      <c r="L36" s="6">
        <f t="shared" si="0"/>
        <v>2100500</v>
      </c>
      <c r="M36" s="9">
        <v>2100500</v>
      </c>
      <c r="N36" s="9"/>
      <c r="O36" s="9"/>
      <c r="P36" s="9"/>
      <c r="Q36" s="9"/>
      <c r="R36" s="9"/>
      <c r="S36" s="9">
        <v>1050250</v>
      </c>
      <c r="T36" s="9">
        <v>1050250</v>
      </c>
    </row>
    <row r="37" spans="1:20" x14ac:dyDescent="0.2">
      <c r="A37" s="131" t="s">
        <v>19</v>
      </c>
      <c r="B37" s="131"/>
      <c r="C37" s="13"/>
      <c r="D37" s="14"/>
      <c r="E37" s="15"/>
      <c r="F37" s="15"/>
      <c r="G37" s="15"/>
      <c r="H37" s="15"/>
      <c r="I37" s="15"/>
      <c r="J37" s="15"/>
      <c r="K37" s="16"/>
      <c r="L37" s="18">
        <v>2100500</v>
      </c>
      <c r="M37" s="18">
        <v>2100500</v>
      </c>
      <c r="N37" s="18">
        <v>0</v>
      </c>
      <c r="O37" s="18">
        <v>0</v>
      </c>
      <c r="P37" s="18">
        <v>0</v>
      </c>
      <c r="Q37" s="18"/>
      <c r="R37" s="18"/>
      <c r="S37" s="18">
        <v>1050250</v>
      </c>
      <c r="T37" s="18">
        <v>1050250</v>
      </c>
    </row>
    <row r="38" spans="1:20" ht="26.25" customHeight="1" x14ac:dyDescent="0.2">
      <c r="A38" s="120" t="s">
        <v>64</v>
      </c>
      <c r="B38" s="73" t="s">
        <v>65</v>
      </c>
      <c r="C38" s="4"/>
      <c r="D38" s="28"/>
      <c r="E38" s="43"/>
      <c r="F38" s="44" t="s">
        <v>117</v>
      </c>
      <c r="G38" s="7"/>
      <c r="H38" s="7"/>
      <c r="I38" s="7" t="s">
        <v>29</v>
      </c>
      <c r="J38" s="7" t="s">
        <v>29</v>
      </c>
      <c r="K38" s="73" t="s">
        <v>66</v>
      </c>
      <c r="L38" s="6">
        <v>14245800</v>
      </c>
      <c r="M38" s="6">
        <v>14245800</v>
      </c>
      <c r="N38" s="9"/>
      <c r="O38" s="9"/>
      <c r="P38" s="9"/>
      <c r="Q38" s="9"/>
      <c r="R38" s="9">
        <v>7122900</v>
      </c>
      <c r="S38" s="9">
        <v>7122900</v>
      </c>
      <c r="T38" s="9"/>
    </row>
    <row r="39" spans="1:20" ht="42.6" customHeight="1" x14ac:dyDescent="0.2">
      <c r="A39" s="121"/>
      <c r="B39" s="77"/>
      <c r="C39" s="4"/>
      <c r="D39" s="28"/>
      <c r="E39" s="43"/>
      <c r="F39" s="89"/>
      <c r="G39" s="7"/>
      <c r="H39" s="7"/>
      <c r="I39" s="7"/>
      <c r="J39" s="7"/>
      <c r="K39" s="73"/>
      <c r="L39" s="6"/>
      <c r="M39" s="6"/>
      <c r="N39" s="9"/>
      <c r="O39" s="6"/>
      <c r="P39" s="9"/>
      <c r="Q39" s="9"/>
      <c r="R39" s="9"/>
      <c r="S39" s="9"/>
      <c r="T39" s="6"/>
    </row>
    <row r="40" spans="1:20" ht="42.6" customHeight="1" x14ac:dyDescent="0.2">
      <c r="A40" s="121"/>
      <c r="B40" s="77" t="s">
        <v>138</v>
      </c>
      <c r="C40" s="4" t="s">
        <v>30</v>
      </c>
      <c r="D40" s="28" t="s">
        <v>139</v>
      </c>
      <c r="E40" s="43" t="s">
        <v>67</v>
      </c>
      <c r="F40" s="89" t="s">
        <v>46</v>
      </c>
      <c r="G40" s="7"/>
      <c r="H40" s="7" t="s">
        <v>29</v>
      </c>
      <c r="I40" s="7"/>
      <c r="J40" s="7"/>
      <c r="K40" s="73">
        <v>1800000</v>
      </c>
      <c r="L40" s="6">
        <v>1800000</v>
      </c>
      <c r="M40" s="6">
        <v>1800000</v>
      </c>
      <c r="N40" s="9"/>
      <c r="O40" s="6"/>
      <c r="P40" s="9"/>
      <c r="Q40" s="9"/>
      <c r="R40" s="9">
        <v>1800000</v>
      </c>
      <c r="S40" s="9"/>
      <c r="T40" s="6"/>
    </row>
    <row r="41" spans="1:20" ht="26.25" customHeight="1" x14ac:dyDescent="0.2">
      <c r="A41" s="121"/>
      <c r="B41" s="73" t="s">
        <v>108</v>
      </c>
      <c r="C41" s="4" t="s">
        <v>109</v>
      </c>
      <c r="D41" s="28" t="s">
        <v>77</v>
      </c>
      <c r="E41" s="43" t="s">
        <v>67</v>
      </c>
      <c r="F41" s="89" t="s">
        <v>110</v>
      </c>
      <c r="G41" s="7"/>
      <c r="H41" s="7" t="s">
        <v>29</v>
      </c>
      <c r="I41" s="7" t="s">
        <v>29</v>
      </c>
      <c r="J41" s="7" t="s">
        <v>29</v>
      </c>
      <c r="K41" s="73">
        <v>19200000</v>
      </c>
      <c r="L41" s="6">
        <v>19200000</v>
      </c>
      <c r="M41" s="6"/>
      <c r="N41" s="9"/>
      <c r="O41" s="9"/>
      <c r="P41" s="9">
        <v>19200000</v>
      </c>
      <c r="Q41" s="9"/>
      <c r="R41" s="9">
        <v>6400000</v>
      </c>
      <c r="S41" s="9">
        <v>6400000</v>
      </c>
      <c r="T41" s="9">
        <v>6400000</v>
      </c>
    </row>
    <row r="42" spans="1:20" ht="50.45" customHeight="1" x14ac:dyDescent="0.2">
      <c r="A42" s="121"/>
      <c r="B42" s="45" t="s">
        <v>68</v>
      </c>
      <c r="C42" s="4" t="s">
        <v>44</v>
      </c>
      <c r="D42" s="28" t="s">
        <v>77</v>
      </c>
      <c r="E42" s="43" t="s">
        <v>133</v>
      </c>
      <c r="F42" s="89" t="s">
        <v>46</v>
      </c>
      <c r="G42" s="7" t="s">
        <v>29</v>
      </c>
      <c r="H42" s="7" t="s">
        <v>29</v>
      </c>
      <c r="I42" s="7" t="s">
        <v>29</v>
      </c>
      <c r="J42" s="7" t="s">
        <v>29</v>
      </c>
      <c r="K42" s="73">
        <v>1940331</v>
      </c>
      <c r="L42" s="73">
        <v>1940331</v>
      </c>
      <c r="M42" s="73">
        <v>1940331</v>
      </c>
      <c r="N42" s="9"/>
      <c r="O42" s="9"/>
      <c r="P42" s="9"/>
      <c r="Q42" s="9">
        <v>485083</v>
      </c>
      <c r="R42" s="9">
        <v>485083</v>
      </c>
      <c r="S42" s="9">
        <v>485083</v>
      </c>
      <c r="T42" s="9">
        <v>485082</v>
      </c>
    </row>
    <row r="43" spans="1:20" x14ac:dyDescent="0.2">
      <c r="A43" s="121"/>
      <c r="B43" s="90"/>
      <c r="C43" s="4"/>
      <c r="D43" s="28"/>
      <c r="E43" s="43"/>
      <c r="F43" s="77"/>
      <c r="G43" s="7"/>
      <c r="H43" s="7"/>
      <c r="I43" s="7"/>
      <c r="J43" s="7"/>
      <c r="K43" s="9"/>
      <c r="L43" s="6"/>
      <c r="M43" s="9"/>
      <c r="N43" s="9"/>
      <c r="O43" s="9"/>
      <c r="P43" s="9"/>
      <c r="Q43" s="9"/>
      <c r="R43" s="9"/>
      <c r="S43" s="9"/>
      <c r="T43" s="9"/>
    </row>
    <row r="44" spans="1:20" ht="25.5" customHeight="1" x14ac:dyDescent="0.2">
      <c r="A44" s="121"/>
      <c r="B44" s="45" t="s">
        <v>70</v>
      </c>
      <c r="C44" s="4" t="s">
        <v>72</v>
      </c>
      <c r="D44" s="28" t="s">
        <v>77</v>
      </c>
      <c r="E44" s="36">
        <v>1</v>
      </c>
      <c r="F44" s="44" t="s">
        <v>46</v>
      </c>
      <c r="G44" s="46"/>
      <c r="H44" s="46" t="s">
        <v>37</v>
      </c>
      <c r="I44" s="46" t="s">
        <v>37</v>
      </c>
      <c r="J44" s="7"/>
      <c r="K44" s="9">
        <v>6700000</v>
      </c>
      <c r="L44" s="6">
        <v>7700000</v>
      </c>
      <c r="M44" s="47">
        <v>3700000</v>
      </c>
      <c r="N44" s="9"/>
      <c r="O44" s="9"/>
      <c r="P44" s="9">
        <v>4000000</v>
      </c>
      <c r="Q44" s="9"/>
      <c r="R44" s="9">
        <v>3850000</v>
      </c>
      <c r="S44" s="9">
        <v>3850000</v>
      </c>
      <c r="T44" s="9"/>
    </row>
    <row r="45" spans="1:20" ht="37.5" x14ac:dyDescent="0.2">
      <c r="A45" s="121"/>
      <c r="B45" s="45" t="s">
        <v>71</v>
      </c>
      <c r="C45" s="4" t="s">
        <v>73</v>
      </c>
      <c r="D45" s="28" t="s">
        <v>77</v>
      </c>
      <c r="E45" s="36">
        <v>2</v>
      </c>
      <c r="F45" s="44" t="s">
        <v>46</v>
      </c>
      <c r="G45" s="7"/>
      <c r="H45" s="7"/>
      <c r="I45" s="7" t="s">
        <v>29</v>
      </c>
      <c r="J45" s="7" t="s">
        <v>29</v>
      </c>
      <c r="K45" s="9">
        <v>1328700</v>
      </c>
      <c r="L45" s="6">
        <f t="shared" si="0"/>
        <v>2657400</v>
      </c>
      <c r="M45" s="47">
        <v>2657400</v>
      </c>
      <c r="N45" s="9"/>
      <c r="O45" s="9"/>
      <c r="P45" s="9"/>
      <c r="Q45" s="9"/>
      <c r="R45" s="9"/>
      <c r="S45" s="9">
        <v>1328700</v>
      </c>
      <c r="T45" s="9">
        <v>1328700</v>
      </c>
    </row>
    <row r="46" spans="1:20" ht="37.5" x14ac:dyDescent="0.2">
      <c r="A46" s="121"/>
      <c r="B46" s="45" t="s">
        <v>74</v>
      </c>
      <c r="C46" s="4" t="s">
        <v>73</v>
      </c>
      <c r="D46" s="28" t="s">
        <v>77</v>
      </c>
      <c r="E46" s="36">
        <v>1</v>
      </c>
      <c r="F46" s="44" t="s">
        <v>46</v>
      </c>
      <c r="G46" s="7" t="s">
        <v>29</v>
      </c>
      <c r="H46" s="7"/>
      <c r="I46" s="75"/>
      <c r="J46" s="7"/>
      <c r="K46" s="9">
        <v>100000</v>
      </c>
      <c r="L46" s="6">
        <f t="shared" si="0"/>
        <v>100000</v>
      </c>
      <c r="M46" s="47">
        <v>100000</v>
      </c>
      <c r="N46" s="9"/>
      <c r="O46" s="9"/>
      <c r="P46" s="9"/>
      <c r="Q46" s="9">
        <v>100000</v>
      </c>
      <c r="R46" s="9"/>
      <c r="S46" s="9"/>
      <c r="T46" s="9"/>
    </row>
    <row r="47" spans="1:20" ht="37.5" x14ac:dyDescent="0.2">
      <c r="A47" s="121"/>
      <c r="B47" s="45" t="s">
        <v>76</v>
      </c>
      <c r="C47" s="4" t="s">
        <v>75</v>
      </c>
      <c r="D47" s="28" t="s">
        <v>77</v>
      </c>
      <c r="E47" s="36">
        <v>4</v>
      </c>
      <c r="F47" s="44" t="s">
        <v>46</v>
      </c>
      <c r="G47" s="7" t="s">
        <v>29</v>
      </c>
      <c r="H47" s="7" t="s">
        <v>29</v>
      </c>
      <c r="I47" s="7" t="s">
        <v>29</v>
      </c>
      <c r="J47" s="7" t="s">
        <v>29</v>
      </c>
      <c r="K47" s="9">
        <v>300000</v>
      </c>
      <c r="L47" s="6">
        <f t="shared" ref="L47:L63" si="2">E47*K47</f>
        <v>1200000</v>
      </c>
      <c r="M47" s="47"/>
      <c r="N47" s="9"/>
      <c r="O47" s="9"/>
      <c r="P47" s="9">
        <v>1200000</v>
      </c>
      <c r="Q47" s="9">
        <v>300000</v>
      </c>
      <c r="R47" s="9">
        <v>300000</v>
      </c>
      <c r="S47" s="9">
        <v>300000</v>
      </c>
      <c r="T47" s="9">
        <v>300000</v>
      </c>
    </row>
    <row r="48" spans="1:20" ht="37.5" x14ac:dyDescent="0.2">
      <c r="A48" s="121"/>
      <c r="B48" s="45" t="s">
        <v>134</v>
      </c>
      <c r="C48" s="4" t="s">
        <v>135</v>
      </c>
      <c r="D48" s="28" t="s">
        <v>77</v>
      </c>
      <c r="E48" s="36">
        <v>1</v>
      </c>
      <c r="F48" s="44" t="s">
        <v>46</v>
      </c>
      <c r="G48" s="7"/>
      <c r="H48" s="7" t="s">
        <v>29</v>
      </c>
      <c r="I48" s="7" t="s">
        <v>29</v>
      </c>
      <c r="J48" s="7" t="s">
        <v>29</v>
      </c>
      <c r="K48" s="9">
        <v>2403446</v>
      </c>
      <c r="L48" s="6">
        <v>7210339</v>
      </c>
      <c r="M48" s="6">
        <v>7210339</v>
      </c>
      <c r="N48" s="9"/>
      <c r="O48" s="9"/>
      <c r="P48" s="9"/>
      <c r="Q48" s="9"/>
      <c r="R48" s="9">
        <v>2403446</v>
      </c>
      <c r="S48" s="9">
        <v>2403446</v>
      </c>
      <c r="T48" s="9">
        <v>2403446</v>
      </c>
    </row>
    <row r="49" spans="1:20" ht="37.5" x14ac:dyDescent="0.2">
      <c r="A49" s="135"/>
      <c r="B49" s="48" t="s">
        <v>78</v>
      </c>
      <c r="C49" s="4" t="s">
        <v>75</v>
      </c>
      <c r="D49" s="28" t="s">
        <v>77</v>
      </c>
      <c r="E49" s="43" t="s">
        <v>67</v>
      </c>
      <c r="F49" s="44" t="s">
        <v>46</v>
      </c>
      <c r="G49" s="7"/>
      <c r="H49" s="7"/>
      <c r="I49" s="7"/>
      <c r="J49" s="7" t="s">
        <v>29</v>
      </c>
      <c r="K49" s="9">
        <v>400000</v>
      </c>
      <c r="L49" s="6">
        <f t="shared" si="2"/>
        <v>400000</v>
      </c>
      <c r="M49" s="9">
        <v>100000</v>
      </c>
      <c r="N49" s="9"/>
      <c r="O49" s="9"/>
      <c r="P49" s="9">
        <v>300000</v>
      </c>
      <c r="Q49" s="9"/>
      <c r="R49" s="9"/>
      <c r="S49" s="9"/>
      <c r="T49" s="9">
        <v>400000</v>
      </c>
    </row>
    <row r="50" spans="1:20" x14ac:dyDescent="0.2">
      <c r="A50" s="131" t="s">
        <v>20</v>
      </c>
      <c r="B50" s="131"/>
      <c r="C50" s="13"/>
      <c r="D50" s="14"/>
      <c r="E50" s="15"/>
      <c r="F50" s="15"/>
      <c r="G50" s="15"/>
      <c r="H50" s="15"/>
      <c r="I50" s="15"/>
      <c r="J50" s="15"/>
      <c r="K50" s="16"/>
      <c r="L50" s="18">
        <f>L38+L40+L41+L42+L44+L45+L46+L47+L48+L49</f>
        <v>56453870</v>
      </c>
      <c r="M50" s="18">
        <f>M38+M40+M42+M44+M45+M46+M48+M49</f>
        <v>31753870</v>
      </c>
      <c r="N50" s="18">
        <v>0</v>
      </c>
      <c r="O50" s="18">
        <v>0</v>
      </c>
      <c r="P50" s="18">
        <f>P41+P44+P47+P49</f>
        <v>24700000</v>
      </c>
      <c r="Q50" s="18">
        <f>Q42+Q46+Q47</f>
        <v>885083</v>
      </c>
      <c r="R50" s="18">
        <f>R38+R42+R47</f>
        <v>7907983</v>
      </c>
      <c r="S50" s="18">
        <f>S38+S42+S43+S44+S45+S47</f>
        <v>13086683</v>
      </c>
      <c r="T50" s="18">
        <f>T42+T44+T45+T47+T48+T49</f>
        <v>4917228</v>
      </c>
    </row>
    <row r="51" spans="1:20" x14ac:dyDescent="0.2">
      <c r="A51" s="133" t="s">
        <v>79</v>
      </c>
      <c r="B51" s="73" t="s">
        <v>80</v>
      </c>
      <c r="C51" s="4" t="s">
        <v>136</v>
      </c>
      <c r="D51" s="35" t="s">
        <v>83</v>
      </c>
      <c r="E51" s="29">
        <v>14</v>
      </c>
      <c r="F51" s="31" t="s">
        <v>46</v>
      </c>
      <c r="G51" s="7" t="s">
        <v>29</v>
      </c>
      <c r="H51" s="7"/>
      <c r="I51" s="7"/>
      <c r="J51" s="7"/>
      <c r="K51" s="9">
        <v>250000</v>
      </c>
      <c r="L51" s="6">
        <f t="shared" si="2"/>
        <v>3500000</v>
      </c>
      <c r="M51" s="9"/>
      <c r="N51" s="9"/>
      <c r="O51" s="9"/>
      <c r="P51" s="6">
        <v>3500000</v>
      </c>
      <c r="Q51" s="9">
        <v>3500000</v>
      </c>
      <c r="R51" s="9"/>
      <c r="S51" s="9"/>
      <c r="T51" s="9"/>
    </row>
    <row r="52" spans="1:20" x14ac:dyDescent="0.2">
      <c r="A52" s="133"/>
      <c r="B52" s="73" t="s">
        <v>90</v>
      </c>
      <c r="C52" s="4" t="s">
        <v>91</v>
      </c>
      <c r="D52" s="35" t="s">
        <v>83</v>
      </c>
      <c r="E52" s="29">
        <v>2</v>
      </c>
      <c r="F52" s="31" t="s">
        <v>46</v>
      </c>
      <c r="G52" s="7"/>
      <c r="H52" s="7"/>
      <c r="I52" s="7" t="s">
        <v>29</v>
      </c>
      <c r="J52" s="7" t="s">
        <v>29</v>
      </c>
      <c r="K52" s="91">
        <v>9100000</v>
      </c>
      <c r="L52" s="6">
        <v>18200000</v>
      </c>
      <c r="M52" s="9"/>
      <c r="N52" s="9"/>
      <c r="O52" s="9">
        <v>18200000</v>
      </c>
      <c r="P52" s="9"/>
      <c r="Q52" s="91"/>
      <c r="R52" s="91"/>
      <c r="S52" s="91">
        <v>9100000</v>
      </c>
      <c r="T52" s="92">
        <v>9100000</v>
      </c>
    </row>
    <row r="53" spans="1:20" x14ac:dyDescent="0.2">
      <c r="A53" s="133"/>
      <c r="B53" s="73" t="s">
        <v>89</v>
      </c>
      <c r="C53" s="4" t="s">
        <v>88</v>
      </c>
      <c r="D53" s="35" t="s">
        <v>83</v>
      </c>
      <c r="E53" s="29">
        <v>6</v>
      </c>
      <c r="F53" s="31" t="s">
        <v>46</v>
      </c>
      <c r="G53" s="7" t="s">
        <v>29</v>
      </c>
      <c r="H53" s="7" t="s">
        <v>29</v>
      </c>
      <c r="I53" s="7" t="s">
        <v>29</v>
      </c>
      <c r="J53" s="7" t="s">
        <v>29</v>
      </c>
      <c r="K53" s="91">
        <v>6500000</v>
      </c>
      <c r="L53" s="6">
        <v>39000000</v>
      </c>
      <c r="M53" s="9"/>
      <c r="N53" s="9"/>
      <c r="O53" s="9">
        <v>39000000</v>
      </c>
      <c r="P53" s="9"/>
      <c r="Q53" s="91">
        <v>9750000</v>
      </c>
      <c r="R53" s="91">
        <v>9750000</v>
      </c>
      <c r="S53" s="91">
        <v>9750000</v>
      </c>
      <c r="T53" s="92">
        <v>9750000</v>
      </c>
    </row>
    <row r="54" spans="1:20" ht="38.25" thickBot="1" x14ac:dyDescent="0.25">
      <c r="A54" s="133"/>
      <c r="B54" s="77" t="s">
        <v>81</v>
      </c>
      <c r="C54" s="4" t="s">
        <v>69</v>
      </c>
      <c r="D54" s="35" t="s">
        <v>83</v>
      </c>
      <c r="E54" s="49">
        <v>1</v>
      </c>
      <c r="F54" s="31" t="s">
        <v>46</v>
      </c>
      <c r="G54" s="7"/>
      <c r="H54" s="7"/>
      <c r="I54" s="7"/>
      <c r="J54" s="7" t="s">
        <v>29</v>
      </c>
      <c r="K54" s="73" t="s">
        <v>84</v>
      </c>
      <c r="L54" s="6">
        <v>2456700</v>
      </c>
      <c r="M54" s="6">
        <v>2456700</v>
      </c>
      <c r="N54" s="9"/>
      <c r="O54" s="9"/>
      <c r="P54" s="9"/>
      <c r="Q54" s="9"/>
      <c r="R54" s="9"/>
      <c r="S54" s="9"/>
      <c r="T54" s="6">
        <v>2456700</v>
      </c>
    </row>
    <row r="55" spans="1:20" x14ac:dyDescent="0.2">
      <c r="A55" s="133"/>
      <c r="B55" s="73" t="s">
        <v>82</v>
      </c>
      <c r="C55" s="4" t="s">
        <v>136</v>
      </c>
      <c r="D55" s="35" t="s">
        <v>83</v>
      </c>
      <c r="E55" s="50">
        <v>45</v>
      </c>
      <c r="F55" s="31" t="s">
        <v>46</v>
      </c>
      <c r="G55" s="7"/>
      <c r="H55" s="7" t="s">
        <v>29</v>
      </c>
      <c r="I55" s="7" t="s">
        <v>29</v>
      </c>
      <c r="J55" s="7"/>
      <c r="K55" s="73">
        <v>330000</v>
      </c>
      <c r="L55" s="6">
        <v>14850000</v>
      </c>
      <c r="M55" s="9"/>
      <c r="N55" s="9"/>
      <c r="O55" s="6">
        <v>14850000</v>
      </c>
      <c r="P55" s="9"/>
      <c r="Q55" s="9">
        <v>4950000</v>
      </c>
      <c r="R55" s="9">
        <v>4950000</v>
      </c>
      <c r="S55" s="9">
        <v>4950000</v>
      </c>
      <c r="T55" s="9"/>
    </row>
    <row r="56" spans="1:20" ht="20.25" thickBot="1" x14ac:dyDescent="0.25">
      <c r="A56" s="134" t="s">
        <v>21</v>
      </c>
      <c r="B56" s="134"/>
      <c r="C56" s="13"/>
      <c r="D56" s="14"/>
      <c r="E56" s="15"/>
      <c r="F56" s="15"/>
      <c r="G56" s="15"/>
      <c r="H56" s="15"/>
      <c r="I56" s="15"/>
      <c r="J56" s="15"/>
      <c r="K56" s="16"/>
      <c r="L56" s="18">
        <f>L55+L54+L53+L52+L51</f>
        <v>78006700</v>
      </c>
      <c r="M56" s="18">
        <f>M54</f>
        <v>2456700</v>
      </c>
      <c r="N56" s="18">
        <v>0</v>
      </c>
      <c r="O56" s="18">
        <f>O52+O53+O55</f>
        <v>72050000</v>
      </c>
      <c r="P56" s="18">
        <f>P51</f>
        <v>3500000</v>
      </c>
      <c r="Q56" s="93">
        <v>9750000</v>
      </c>
      <c r="R56" s="93">
        <v>9750000</v>
      </c>
      <c r="S56" s="18">
        <f>S51+S52+S53</f>
        <v>18850000</v>
      </c>
      <c r="T56" s="18">
        <f>T52+T53+T54+T55</f>
        <v>21306700</v>
      </c>
    </row>
    <row r="57" spans="1:20" s="19" customFormat="1" ht="75.75" thickBot="1" x14ac:dyDescent="0.3">
      <c r="A57" s="137" t="s">
        <v>85</v>
      </c>
      <c r="B57" s="51" t="s">
        <v>86</v>
      </c>
      <c r="C57" s="52" t="s">
        <v>44</v>
      </c>
      <c r="D57" s="53" t="s">
        <v>87</v>
      </c>
      <c r="E57" s="34">
        <v>4</v>
      </c>
      <c r="F57" s="54" t="s">
        <v>46</v>
      </c>
      <c r="G57" s="7" t="s">
        <v>29</v>
      </c>
      <c r="H57" s="7" t="s">
        <v>29</v>
      </c>
      <c r="I57" s="7" t="s">
        <v>29</v>
      </c>
      <c r="J57" s="7" t="s">
        <v>29</v>
      </c>
      <c r="K57" s="73">
        <v>813325</v>
      </c>
      <c r="L57" s="94">
        <v>3250300</v>
      </c>
      <c r="M57" s="94">
        <v>3250300</v>
      </c>
      <c r="N57" s="6"/>
      <c r="O57" s="55"/>
      <c r="P57" s="55"/>
      <c r="Q57" s="9">
        <v>813325</v>
      </c>
      <c r="R57" s="9">
        <v>813325</v>
      </c>
      <c r="S57" s="9">
        <v>813325</v>
      </c>
      <c r="T57" s="9">
        <v>813325</v>
      </c>
    </row>
    <row r="58" spans="1:20" s="19" customFormat="1" x14ac:dyDescent="0.2">
      <c r="A58" s="138"/>
      <c r="B58" s="31" t="s">
        <v>92</v>
      </c>
      <c r="C58" s="56" t="s">
        <v>93</v>
      </c>
      <c r="D58" s="56" t="s">
        <v>87</v>
      </c>
      <c r="E58" s="95">
        <v>160</v>
      </c>
      <c r="F58" s="34" t="s">
        <v>46</v>
      </c>
      <c r="G58" s="7" t="s">
        <v>29</v>
      </c>
      <c r="H58" s="7" t="s">
        <v>29</v>
      </c>
      <c r="I58" s="7" t="s">
        <v>29</v>
      </c>
      <c r="J58" s="7" t="s">
        <v>29</v>
      </c>
      <c r="K58" s="6">
        <v>80000</v>
      </c>
      <c r="L58" s="55">
        <v>12800000</v>
      </c>
      <c r="M58" s="55"/>
      <c r="N58" s="6"/>
      <c r="O58" s="55">
        <v>9600000</v>
      </c>
      <c r="P58" s="55">
        <v>3200000</v>
      </c>
      <c r="Q58" s="9">
        <v>3200000</v>
      </c>
      <c r="R58" s="9">
        <v>3200000</v>
      </c>
      <c r="S58" s="9">
        <v>3200000</v>
      </c>
      <c r="T58" s="9">
        <v>3200000</v>
      </c>
    </row>
    <row r="59" spans="1:20" s="64" customFormat="1" ht="37.5" x14ac:dyDescent="0.2">
      <c r="A59" s="138"/>
      <c r="B59" s="31" t="s">
        <v>111</v>
      </c>
      <c r="C59" s="56" t="s">
        <v>112</v>
      </c>
      <c r="D59" s="56" t="s">
        <v>87</v>
      </c>
      <c r="E59" s="34">
        <v>1924</v>
      </c>
      <c r="F59" s="54" t="s">
        <v>46</v>
      </c>
      <c r="G59" s="7" t="s">
        <v>29</v>
      </c>
      <c r="H59" s="7" t="s">
        <v>29</v>
      </c>
      <c r="I59" s="7" t="s">
        <v>29</v>
      </c>
      <c r="J59" s="7" t="s">
        <v>29</v>
      </c>
      <c r="K59" s="6">
        <v>119800</v>
      </c>
      <c r="L59" s="55">
        <v>230495200</v>
      </c>
      <c r="M59" s="55"/>
      <c r="N59" s="6"/>
      <c r="O59" s="55"/>
      <c r="P59" s="55">
        <v>230495200</v>
      </c>
      <c r="Q59" s="9">
        <v>57623800</v>
      </c>
      <c r="R59" s="9">
        <v>57623800</v>
      </c>
      <c r="S59" s="9">
        <v>57623800</v>
      </c>
      <c r="T59" s="9">
        <v>57623800</v>
      </c>
    </row>
    <row r="60" spans="1:20" x14ac:dyDescent="0.2">
      <c r="A60" s="134" t="s">
        <v>22</v>
      </c>
      <c r="B60" s="134"/>
      <c r="C60" s="13"/>
      <c r="D60" s="14"/>
      <c r="E60" s="15"/>
      <c r="F60" s="15"/>
      <c r="G60" s="15"/>
      <c r="H60" s="15"/>
      <c r="I60" s="15"/>
      <c r="J60" s="15"/>
      <c r="K60" s="16"/>
      <c r="L60" s="18">
        <f>L59+L58+L57</f>
        <v>246545500</v>
      </c>
      <c r="M60" s="18">
        <f>M57</f>
        <v>3250300</v>
      </c>
      <c r="N60" s="18">
        <v>0</v>
      </c>
      <c r="O60" s="18">
        <f>O58</f>
        <v>9600000</v>
      </c>
      <c r="P60" s="18">
        <f>P58+P59</f>
        <v>233695200</v>
      </c>
      <c r="Q60" s="18"/>
      <c r="R60" s="18">
        <v>6400000</v>
      </c>
      <c r="S60" s="18">
        <v>6400000</v>
      </c>
      <c r="T60" s="18">
        <v>3250300</v>
      </c>
    </row>
    <row r="61" spans="1:20" s="19" customFormat="1" ht="14.1" customHeight="1" x14ac:dyDescent="0.2">
      <c r="A61" s="139" t="s">
        <v>94</v>
      </c>
      <c r="B61" s="57" t="s">
        <v>98</v>
      </c>
      <c r="C61" s="56" t="s">
        <v>96</v>
      </c>
      <c r="D61" s="56" t="s">
        <v>95</v>
      </c>
      <c r="E61" s="7">
        <v>20</v>
      </c>
      <c r="F61" s="7" t="s">
        <v>46</v>
      </c>
      <c r="G61" s="7"/>
      <c r="H61" s="7"/>
      <c r="I61" s="7" t="s">
        <v>29</v>
      </c>
      <c r="J61" s="7"/>
      <c r="K61" s="6">
        <v>213882</v>
      </c>
      <c r="L61" s="55">
        <v>4277640</v>
      </c>
      <c r="M61" s="55"/>
      <c r="N61" s="17"/>
      <c r="O61" s="55">
        <v>4277640</v>
      </c>
      <c r="P61" s="6"/>
      <c r="Q61" s="9"/>
      <c r="R61" s="9"/>
      <c r="S61" s="55">
        <v>4277640</v>
      </c>
      <c r="T61" s="9"/>
    </row>
    <row r="62" spans="1:20" s="64" customFormat="1" ht="37.5" x14ac:dyDescent="0.2">
      <c r="A62" s="140"/>
      <c r="B62" s="96" t="s">
        <v>99</v>
      </c>
      <c r="C62" s="56" t="s">
        <v>96</v>
      </c>
      <c r="D62" s="56" t="s">
        <v>95</v>
      </c>
      <c r="E62" s="7">
        <v>50</v>
      </c>
      <c r="F62" s="7" t="s">
        <v>46</v>
      </c>
      <c r="G62" s="7" t="s">
        <v>29</v>
      </c>
      <c r="H62" s="7" t="s">
        <v>29</v>
      </c>
      <c r="I62" s="7" t="s">
        <v>29</v>
      </c>
      <c r="J62" s="7"/>
      <c r="K62" s="6">
        <v>152925</v>
      </c>
      <c r="L62" s="55">
        <v>7646250</v>
      </c>
      <c r="M62" s="55"/>
      <c r="N62" s="17"/>
      <c r="O62" s="17"/>
      <c r="P62" s="55">
        <v>7646250</v>
      </c>
      <c r="Q62" s="9">
        <v>2548750</v>
      </c>
      <c r="R62" s="9">
        <v>2548750</v>
      </c>
      <c r="S62" s="9">
        <v>2548750</v>
      </c>
      <c r="T62" s="9"/>
    </row>
    <row r="63" spans="1:20" s="19" customFormat="1" x14ac:dyDescent="0.2">
      <c r="A63" s="140"/>
      <c r="B63" s="77" t="s">
        <v>137</v>
      </c>
      <c r="C63" s="56" t="s">
        <v>97</v>
      </c>
      <c r="D63" s="56" t="s">
        <v>95</v>
      </c>
      <c r="E63" s="7">
        <v>1</v>
      </c>
      <c r="F63" s="7" t="s">
        <v>46</v>
      </c>
      <c r="G63" s="7"/>
      <c r="H63" s="7"/>
      <c r="I63" s="7" t="s">
        <v>29</v>
      </c>
      <c r="J63" s="7" t="s">
        <v>29</v>
      </c>
      <c r="K63" s="6">
        <v>400000</v>
      </c>
      <c r="L63" s="55">
        <f t="shared" si="2"/>
        <v>400000</v>
      </c>
      <c r="M63" s="55">
        <v>400000</v>
      </c>
      <c r="N63" s="17"/>
      <c r="O63" s="17"/>
      <c r="P63" s="6"/>
      <c r="Q63" s="9"/>
      <c r="R63" s="9"/>
      <c r="S63" s="9">
        <v>200000</v>
      </c>
      <c r="T63" s="9">
        <v>200000</v>
      </c>
    </row>
    <row r="64" spans="1:20" x14ac:dyDescent="0.2">
      <c r="A64" s="134" t="s">
        <v>23</v>
      </c>
      <c r="B64" s="134"/>
      <c r="C64" s="14"/>
      <c r="D64" s="14"/>
      <c r="E64" s="15"/>
      <c r="F64" s="15"/>
      <c r="G64" s="15"/>
      <c r="H64" s="15"/>
      <c r="I64" s="15"/>
      <c r="J64" s="15"/>
      <c r="K64" s="16"/>
      <c r="L64" s="18">
        <f>L61+L62+L63</f>
        <v>12323890</v>
      </c>
      <c r="M64" s="18">
        <f>M63</f>
        <v>400000</v>
      </c>
      <c r="N64" s="18">
        <v>0</v>
      </c>
      <c r="O64" s="18">
        <f>O61</f>
        <v>4277640</v>
      </c>
      <c r="P64" s="18">
        <f>P62</f>
        <v>7646250</v>
      </c>
      <c r="Q64" s="18"/>
      <c r="R64" s="18"/>
      <c r="S64" s="18">
        <f>S61+S63</f>
        <v>4477640</v>
      </c>
      <c r="T64" s="18">
        <v>150000</v>
      </c>
    </row>
    <row r="65" spans="1:20" ht="33.6" customHeight="1" x14ac:dyDescent="0.25">
      <c r="A65" s="136" t="s">
        <v>6</v>
      </c>
      <c r="B65" s="136"/>
      <c r="C65" s="58"/>
      <c r="D65" s="58"/>
      <c r="E65" s="59"/>
      <c r="F65" s="59"/>
      <c r="G65" s="59"/>
      <c r="H65" s="59"/>
      <c r="I65" s="59"/>
      <c r="J65" s="59"/>
      <c r="K65" s="60"/>
      <c r="L65" s="66">
        <f>L64+L60+L56+L50+L37+L35+L31+L20+L14</f>
        <v>922534357</v>
      </c>
      <c r="M65" s="67">
        <f>M64+M60+M56+M50+M37+M35+M31+M20+M14</f>
        <v>64065048</v>
      </c>
      <c r="N65" s="68">
        <f>N35+N56+N60</f>
        <v>21600000</v>
      </c>
      <c r="O65" s="69">
        <f>O64+O60+O56</f>
        <v>85927640</v>
      </c>
      <c r="P65" s="70">
        <f>P64+P60+P56+P50+P35+P31+P20+P14</f>
        <v>750941669</v>
      </c>
      <c r="Q65" s="60" t="e">
        <f>Q56+Q50+Q35+Q31</f>
        <v>#REF!</v>
      </c>
      <c r="R65" s="60" t="e">
        <f>R60+R56+R50+R35+R31</f>
        <v>#REF!</v>
      </c>
      <c r="S65" s="60" t="e">
        <f>S64+S60+S56+S50+S37+S35+S31+S14</f>
        <v>#REF!</v>
      </c>
      <c r="T65" s="60">
        <f>T64+T60+T56+T50+T37+T35+T31+T20+T14</f>
        <v>446037404</v>
      </c>
    </row>
    <row r="68" spans="1:20" x14ac:dyDescent="0.2">
      <c r="A68" s="61" t="s">
        <v>145</v>
      </c>
    </row>
    <row r="69" spans="1:20" x14ac:dyDescent="0.2">
      <c r="M69" s="63" t="s">
        <v>118</v>
      </c>
    </row>
    <row r="70" spans="1:20" x14ac:dyDescent="0.2">
      <c r="A70" s="61" t="s">
        <v>147</v>
      </c>
    </row>
    <row r="71" spans="1:20" x14ac:dyDescent="0.2">
      <c r="N71" s="63" t="s">
        <v>104</v>
      </c>
    </row>
    <row r="72" spans="1:20" x14ac:dyDescent="0.2">
      <c r="A72" s="61" t="s">
        <v>141</v>
      </c>
    </row>
    <row r="74" spans="1:20" x14ac:dyDescent="0.2">
      <c r="A74" s="61" t="s">
        <v>142</v>
      </c>
    </row>
    <row r="76" spans="1:20" x14ac:dyDescent="0.2">
      <c r="A76" s="61" t="s">
        <v>146</v>
      </c>
    </row>
  </sheetData>
  <mergeCells count="28">
    <mergeCell ref="A65:B65"/>
    <mergeCell ref="A51:A55"/>
    <mergeCell ref="A56:B56"/>
    <mergeCell ref="A60:B60"/>
    <mergeCell ref="A64:B64"/>
    <mergeCell ref="A57:A59"/>
    <mergeCell ref="A61:A63"/>
    <mergeCell ref="A50:B50"/>
    <mergeCell ref="A14:B14"/>
    <mergeCell ref="A15:A19"/>
    <mergeCell ref="A20:B20"/>
    <mergeCell ref="A21:A30"/>
    <mergeCell ref="A31:B31"/>
    <mergeCell ref="A32:A34"/>
    <mergeCell ref="A37:B37"/>
    <mergeCell ref="A38:A49"/>
    <mergeCell ref="G8:J8"/>
    <mergeCell ref="K8:K9"/>
    <mergeCell ref="L8:L9"/>
    <mergeCell ref="M8:P8"/>
    <mergeCell ref="Q8:T8"/>
    <mergeCell ref="A10:A13"/>
    <mergeCell ref="F8:F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6"/>
  <sheetViews>
    <sheetView tabSelected="1" zoomScale="50" zoomScaleNormal="50" workbookViewId="0">
      <pane xSplit="2" ySplit="9" topLeftCell="C59" activePane="bottomRight" state="frozen"/>
      <selection pane="bottomLeft" activeCell="A13" sqref="A13"/>
      <selection pane="topRight" activeCell="C1" sqref="C1"/>
      <selection pane="bottomRight" activeCell="N73" sqref="N73"/>
    </sheetView>
  </sheetViews>
  <sheetFormatPr defaultColWidth="9" defaultRowHeight="19.5" x14ac:dyDescent="0.2"/>
  <cols>
    <col min="1" max="1" width="21.125" style="27" customWidth="1"/>
    <col min="2" max="2" width="41.625" style="27" customWidth="1"/>
    <col min="3" max="3" width="14.125" style="27" customWidth="1"/>
    <col min="4" max="4" width="18.875" style="27" bestFit="1" customWidth="1"/>
    <col min="5" max="5" width="9" style="8"/>
    <col min="6" max="6" width="15.25" style="8" customWidth="1"/>
    <col min="7" max="7" width="5.125" style="8" customWidth="1"/>
    <col min="8" max="8" width="6" style="8" customWidth="1"/>
    <col min="9" max="9" width="5" style="8" bestFit="1" customWidth="1"/>
    <col min="10" max="10" width="3.875" style="8" customWidth="1"/>
    <col min="11" max="11" width="16" style="62" customWidth="1"/>
    <col min="12" max="12" width="18.875" style="62" customWidth="1"/>
    <col min="13" max="13" width="17.25" style="62" customWidth="1"/>
    <col min="14" max="14" width="20.625" style="62" customWidth="1"/>
    <col min="15" max="15" width="15.375" style="62" customWidth="1"/>
    <col min="16" max="16" width="26.5" style="62" customWidth="1"/>
    <col min="17" max="17" width="13.625" style="26" bestFit="1" customWidth="1"/>
    <col min="18" max="18" width="15.875" style="26" customWidth="1"/>
    <col min="19" max="19" width="16.625" style="26" customWidth="1"/>
    <col min="20" max="20" width="15.375" style="26" bestFit="1" customWidth="1"/>
    <col min="21" max="16384" width="9" style="1"/>
  </cols>
  <sheetData>
    <row r="1" spans="1:20" x14ac:dyDescent="0.2">
      <c r="A1" s="61" t="s">
        <v>113</v>
      </c>
      <c r="B1" s="61"/>
    </row>
    <row r="2" spans="1:20" x14ac:dyDescent="0.2">
      <c r="A2" s="61" t="s">
        <v>114</v>
      </c>
      <c r="B2" s="61"/>
    </row>
    <row r="3" spans="1:20" x14ac:dyDescent="0.2">
      <c r="A3" s="61" t="s">
        <v>115</v>
      </c>
      <c r="B3" s="61"/>
    </row>
    <row r="4" spans="1:20" x14ac:dyDescent="0.2">
      <c r="A4" s="61" t="s">
        <v>116</v>
      </c>
      <c r="B4" s="61"/>
    </row>
    <row r="5" spans="1:20" x14ac:dyDescent="0.2">
      <c r="Q5" s="26" t="s">
        <v>117</v>
      </c>
      <c r="R5" s="26" t="s">
        <v>117</v>
      </c>
      <c r="T5" s="26" t="s">
        <v>117</v>
      </c>
    </row>
    <row r="6" spans="1:20" x14ac:dyDescent="0.2">
      <c r="L6" s="71"/>
      <c r="M6" s="71" t="s">
        <v>148</v>
      </c>
      <c r="N6" s="71"/>
      <c r="O6" s="71"/>
      <c r="P6" s="62" t="s">
        <v>117</v>
      </c>
    </row>
    <row r="8" spans="1:20" ht="76.5" customHeight="1" x14ac:dyDescent="0.2">
      <c r="A8" s="124" t="s">
        <v>7</v>
      </c>
      <c r="B8" s="124" t="s">
        <v>8</v>
      </c>
      <c r="C8" s="124" t="s">
        <v>9</v>
      </c>
      <c r="D8" s="124" t="s">
        <v>10</v>
      </c>
      <c r="E8" s="126" t="s">
        <v>11</v>
      </c>
      <c r="F8" s="126" t="s">
        <v>12</v>
      </c>
      <c r="G8" s="126" t="s">
        <v>13</v>
      </c>
      <c r="H8" s="126"/>
      <c r="I8" s="126"/>
      <c r="J8" s="126"/>
      <c r="K8" s="130" t="s">
        <v>14</v>
      </c>
      <c r="L8" s="130" t="s">
        <v>15</v>
      </c>
      <c r="M8" s="130" t="s">
        <v>17</v>
      </c>
      <c r="N8" s="130"/>
      <c r="O8" s="130"/>
      <c r="P8" s="130"/>
      <c r="Q8" s="130" t="s">
        <v>16</v>
      </c>
      <c r="R8" s="130"/>
      <c r="S8" s="130"/>
      <c r="T8" s="130"/>
    </row>
    <row r="9" spans="1:20" ht="37.5" x14ac:dyDescent="0.2">
      <c r="A9" s="124"/>
      <c r="B9" s="124"/>
      <c r="C9" s="124"/>
      <c r="D9" s="124"/>
      <c r="E9" s="126"/>
      <c r="F9" s="126"/>
      <c r="G9" s="72" t="s">
        <v>0</v>
      </c>
      <c r="H9" s="72" t="s">
        <v>1</v>
      </c>
      <c r="I9" s="72" t="s">
        <v>2</v>
      </c>
      <c r="J9" s="72" t="s">
        <v>3</v>
      </c>
      <c r="K9" s="130"/>
      <c r="L9" s="130"/>
      <c r="M9" s="3" t="s">
        <v>4</v>
      </c>
      <c r="N9" s="3" t="s">
        <v>105</v>
      </c>
      <c r="O9" s="3" t="s">
        <v>24</v>
      </c>
      <c r="P9" s="3" t="s">
        <v>5</v>
      </c>
      <c r="Q9" s="3" t="s">
        <v>0</v>
      </c>
      <c r="R9" s="3" t="s">
        <v>1</v>
      </c>
      <c r="S9" s="3" t="s">
        <v>2</v>
      </c>
      <c r="T9" s="3" t="s">
        <v>3</v>
      </c>
    </row>
    <row r="10" spans="1:20" ht="37.5" x14ac:dyDescent="0.2">
      <c r="A10" s="133" t="s">
        <v>25</v>
      </c>
      <c r="B10" s="99" t="s">
        <v>26</v>
      </c>
      <c r="C10" s="28" t="s">
        <v>27</v>
      </c>
      <c r="D10" s="5" t="s">
        <v>28</v>
      </c>
      <c r="E10" s="6">
        <v>2</v>
      </c>
      <c r="F10" s="100" t="s">
        <v>119</v>
      </c>
      <c r="G10" s="7"/>
      <c r="H10" s="46"/>
      <c r="I10" s="7" t="s">
        <v>29</v>
      </c>
      <c r="J10" s="7"/>
      <c r="K10" s="9">
        <v>750000</v>
      </c>
      <c r="L10" s="55">
        <f>+E10*K10</f>
        <v>1500000</v>
      </c>
      <c r="M10" s="9">
        <v>1500000</v>
      </c>
      <c r="N10" s="9"/>
      <c r="O10" s="9"/>
      <c r="P10" s="9"/>
      <c r="Q10" s="9"/>
      <c r="R10" s="9"/>
      <c r="S10" s="9">
        <v>1500000</v>
      </c>
      <c r="T10" s="9"/>
    </row>
    <row r="11" spans="1:20" ht="37.5" x14ac:dyDescent="0.2">
      <c r="A11" s="133"/>
      <c r="B11" s="10" t="s">
        <v>144</v>
      </c>
      <c r="C11" s="28" t="s">
        <v>120</v>
      </c>
      <c r="D11" s="5" t="s">
        <v>28</v>
      </c>
      <c r="E11" s="6">
        <v>2</v>
      </c>
      <c r="F11" s="100" t="s">
        <v>143</v>
      </c>
      <c r="G11" s="7"/>
      <c r="H11" s="46" t="s">
        <v>29</v>
      </c>
      <c r="I11" s="7"/>
      <c r="J11" s="7"/>
      <c r="K11" s="9">
        <v>4600000</v>
      </c>
      <c r="L11" s="55">
        <f t="shared" ref="L11:L13" si="0">+E11*K11</f>
        <v>9200000</v>
      </c>
      <c r="M11" s="9"/>
      <c r="N11" s="9"/>
      <c r="O11" s="9"/>
      <c r="P11" s="9">
        <v>9200000</v>
      </c>
      <c r="Q11" s="9"/>
      <c r="R11" s="9"/>
      <c r="S11" s="9">
        <v>9200000</v>
      </c>
      <c r="T11" s="9"/>
    </row>
    <row r="12" spans="1:20" ht="37.5" x14ac:dyDescent="0.2">
      <c r="A12" s="133"/>
      <c r="B12" s="10" t="s">
        <v>123</v>
      </c>
      <c r="C12" s="28" t="s">
        <v>49</v>
      </c>
      <c r="D12" s="5" t="s">
        <v>28</v>
      </c>
      <c r="E12" s="6">
        <v>1</v>
      </c>
      <c r="F12" s="100" t="s">
        <v>31</v>
      </c>
      <c r="G12" s="7"/>
      <c r="H12" s="46" t="s">
        <v>29</v>
      </c>
      <c r="I12" s="7"/>
      <c r="J12" s="7"/>
      <c r="K12" s="9">
        <v>33000000</v>
      </c>
      <c r="L12" s="55">
        <f t="shared" si="0"/>
        <v>33000000</v>
      </c>
      <c r="M12" s="9"/>
      <c r="N12" s="9"/>
      <c r="O12" s="9"/>
      <c r="P12" s="9">
        <v>33000000</v>
      </c>
      <c r="Q12" s="9"/>
      <c r="R12" s="9">
        <v>33000000</v>
      </c>
      <c r="S12" s="9"/>
      <c r="T12" s="9"/>
    </row>
    <row r="13" spans="1:20" ht="55.5" x14ac:dyDescent="0.2">
      <c r="A13" s="133"/>
      <c r="B13" s="10" t="s">
        <v>121</v>
      </c>
      <c r="C13" s="28" t="s">
        <v>107</v>
      </c>
      <c r="D13" s="5" t="s">
        <v>28</v>
      </c>
      <c r="E13" s="46">
        <v>3</v>
      </c>
      <c r="F13" s="7" t="s">
        <v>122</v>
      </c>
      <c r="G13" s="7"/>
      <c r="H13" s="7"/>
      <c r="I13" s="7"/>
      <c r="J13" s="6" t="s">
        <v>29</v>
      </c>
      <c r="K13" s="9">
        <v>3000000</v>
      </c>
      <c r="L13" s="55">
        <f t="shared" si="0"/>
        <v>9000000</v>
      </c>
      <c r="M13" s="6">
        <v>3557325</v>
      </c>
      <c r="N13" s="12"/>
      <c r="O13" s="12"/>
      <c r="P13" s="9">
        <v>5442675</v>
      </c>
      <c r="Q13" s="9"/>
      <c r="R13" s="9"/>
      <c r="S13" s="9"/>
      <c r="T13" s="9">
        <v>9000000</v>
      </c>
    </row>
    <row r="14" spans="1:20" s="19" customFormat="1" x14ac:dyDescent="0.2">
      <c r="A14" s="132" t="s">
        <v>101</v>
      </c>
      <c r="B14" s="132"/>
      <c r="C14" s="14"/>
      <c r="D14" s="14"/>
      <c r="E14" s="15"/>
      <c r="F14" s="15"/>
      <c r="G14" s="15"/>
      <c r="H14" s="15"/>
      <c r="I14" s="15"/>
      <c r="J14" s="15"/>
      <c r="K14" s="16"/>
      <c r="L14" s="18">
        <f>L10+L11+L12+L13</f>
        <v>52700000</v>
      </c>
      <c r="M14" s="18">
        <f>M10+M11+M13</f>
        <v>5057325</v>
      </c>
      <c r="N14" s="18"/>
      <c r="O14" s="18"/>
      <c r="P14" s="18">
        <f>P11+P12+P13</f>
        <v>47642675</v>
      </c>
      <c r="Q14" s="18"/>
      <c r="R14" s="18"/>
      <c r="S14" s="18">
        <v>4000000</v>
      </c>
      <c r="T14" s="18">
        <v>1478200</v>
      </c>
    </row>
    <row r="15" spans="1:20" s="19" customFormat="1" x14ac:dyDescent="0.2">
      <c r="A15" s="133" t="s">
        <v>32</v>
      </c>
      <c r="B15" s="99" t="s">
        <v>127</v>
      </c>
      <c r="C15" s="56" t="s">
        <v>49</v>
      </c>
      <c r="D15" s="5" t="s">
        <v>35</v>
      </c>
      <c r="E15" s="6">
        <v>1</v>
      </c>
      <c r="F15" s="6" t="s">
        <v>38</v>
      </c>
      <c r="G15" s="7"/>
      <c r="H15" s="6"/>
      <c r="I15" s="7"/>
      <c r="J15" s="7" t="s">
        <v>29</v>
      </c>
      <c r="K15" s="101">
        <v>1403369</v>
      </c>
      <c r="L15" s="102">
        <f>+E15*K15</f>
        <v>1403369</v>
      </c>
      <c r="M15" s="103">
        <v>1403369</v>
      </c>
      <c r="N15" s="9"/>
      <c r="O15" s="9"/>
      <c r="P15" s="9"/>
      <c r="Q15" s="9"/>
      <c r="R15" s="9"/>
      <c r="S15" s="9"/>
      <c r="T15" s="103">
        <v>1403369</v>
      </c>
    </row>
    <row r="16" spans="1:20" s="64" customFormat="1" x14ac:dyDescent="0.2">
      <c r="A16" s="133"/>
      <c r="B16" s="104" t="s">
        <v>36</v>
      </c>
      <c r="C16" s="56" t="s">
        <v>34</v>
      </c>
      <c r="D16" s="5" t="s">
        <v>35</v>
      </c>
      <c r="E16" s="6">
        <v>1</v>
      </c>
      <c r="F16" s="6" t="s">
        <v>31</v>
      </c>
      <c r="G16" s="7"/>
      <c r="H16" s="6"/>
      <c r="I16" s="7"/>
      <c r="J16" s="7" t="s">
        <v>29</v>
      </c>
      <c r="K16" s="105">
        <v>300000000</v>
      </c>
      <c r="L16" s="102">
        <f t="shared" ref="L16:L19" si="1">+E16*K16</f>
        <v>300000000</v>
      </c>
      <c r="M16" s="106"/>
      <c r="N16" s="9"/>
      <c r="O16" s="9"/>
      <c r="P16" s="9">
        <v>300000000</v>
      </c>
      <c r="Q16" s="9"/>
      <c r="R16" s="9"/>
      <c r="S16" s="9"/>
      <c r="T16" s="107">
        <v>300000000</v>
      </c>
    </row>
    <row r="17" spans="1:20" s="64" customFormat="1" x14ac:dyDescent="0.2">
      <c r="A17" s="133"/>
      <c r="B17" s="104" t="s">
        <v>128</v>
      </c>
      <c r="C17" s="56" t="s">
        <v>129</v>
      </c>
      <c r="D17" s="5" t="s">
        <v>35</v>
      </c>
      <c r="E17" s="6">
        <v>1</v>
      </c>
      <c r="F17" s="6" t="s">
        <v>31</v>
      </c>
      <c r="G17" s="7"/>
      <c r="H17" s="6" t="s">
        <v>29</v>
      </c>
      <c r="I17" s="7"/>
      <c r="J17" s="7"/>
      <c r="K17" s="106">
        <v>1004500</v>
      </c>
      <c r="L17" s="102">
        <f t="shared" si="1"/>
        <v>1004500</v>
      </c>
      <c r="M17" s="106">
        <v>1004500</v>
      </c>
      <c r="N17" s="9"/>
      <c r="O17" s="9"/>
      <c r="P17" s="9"/>
      <c r="Q17" s="9"/>
      <c r="R17" s="106">
        <v>1004500</v>
      </c>
      <c r="S17" s="9"/>
      <c r="T17" s="107"/>
    </row>
    <row r="18" spans="1:20" s="26" customFormat="1" x14ac:dyDescent="0.2">
      <c r="A18" s="133"/>
      <c r="B18" s="104" t="s">
        <v>33</v>
      </c>
      <c r="C18" s="28" t="s">
        <v>34</v>
      </c>
      <c r="D18" s="5" t="s">
        <v>35</v>
      </c>
      <c r="E18" s="6">
        <v>1</v>
      </c>
      <c r="F18" s="11" t="s">
        <v>38</v>
      </c>
      <c r="G18" s="7"/>
      <c r="H18" s="7" t="s">
        <v>29</v>
      </c>
      <c r="I18" s="6"/>
      <c r="J18" s="7"/>
      <c r="K18" s="6">
        <v>100000000</v>
      </c>
      <c r="L18" s="102">
        <f t="shared" si="1"/>
        <v>100000000</v>
      </c>
      <c r="M18" s="9"/>
      <c r="N18" s="9"/>
      <c r="O18" s="9"/>
      <c r="P18" s="9">
        <v>100000000</v>
      </c>
      <c r="Q18" s="9"/>
      <c r="R18" s="9"/>
      <c r="S18" s="9"/>
      <c r="T18" s="30">
        <v>100000000</v>
      </c>
    </row>
    <row r="19" spans="1:20" x14ac:dyDescent="0.2">
      <c r="A19" s="133"/>
      <c r="B19" s="99" t="s">
        <v>124</v>
      </c>
      <c r="C19" s="28" t="s">
        <v>44</v>
      </c>
      <c r="D19" s="5" t="s">
        <v>35</v>
      </c>
      <c r="E19" s="6">
        <v>60</v>
      </c>
      <c r="F19" s="6" t="s">
        <v>46</v>
      </c>
      <c r="G19" s="7" t="s">
        <v>29</v>
      </c>
      <c r="H19" s="7"/>
      <c r="I19" s="7"/>
      <c r="J19" s="6"/>
      <c r="K19" s="6">
        <v>50000</v>
      </c>
      <c r="L19" s="102">
        <f t="shared" si="1"/>
        <v>3000000</v>
      </c>
      <c r="M19" s="9"/>
      <c r="N19" s="9"/>
      <c r="O19" s="9"/>
      <c r="P19" s="9">
        <v>3000000</v>
      </c>
      <c r="Q19" s="9">
        <v>3000000</v>
      </c>
      <c r="R19" s="9"/>
      <c r="S19" s="9"/>
      <c r="T19" s="30"/>
    </row>
    <row r="20" spans="1:20" x14ac:dyDescent="0.2">
      <c r="A20" s="134" t="s">
        <v>102</v>
      </c>
      <c r="B20" s="134"/>
      <c r="C20" s="14"/>
      <c r="D20" s="14"/>
      <c r="E20" s="15"/>
      <c r="F20" s="15"/>
      <c r="G20" s="15"/>
      <c r="H20" s="15"/>
      <c r="I20" s="15"/>
      <c r="J20" s="15"/>
      <c r="K20" s="18"/>
      <c r="L20" s="18">
        <f>SUM(L15:L19)</f>
        <v>405407869</v>
      </c>
      <c r="M20" s="18">
        <f t="shared" ref="M20:T20" si="2">SUM(M15:M19)</f>
        <v>2407869</v>
      </c>
      <c r="N20" s="18">
        <f t="shared" si="2"/>
        <v>0</v>
      </c>
      <c r="O20" s="18">
        <f t="shared" si="2"/>
        <v>0</v>
      </c>
      <c r="P20" s="18">
        <f t="shared" si="2"/>
        <v>403000000</v>
      </c>
      <c r="Q20" s="18">
        <f t="shared" si="2"/>
        <v>3000000</v>
      </c>
      <c r="R20" s="18">
        <f t="shared" si="2"/>
        <v>1004500</v>
      </c>
      <c r="S20" s="18">
        <f t="shared" si="2"/>
        <v>0</v>
      </c>
      <c r="T20" s="18">
        <f t="shared" si="2"/>
        <v>401403369</v>
      </c>
    </row>
    <row r="21" spans="1:20" x14ac:dyDescent="0.2">
      <c r="A21" s="133" t="s">
        <v>39</v>
      </c>
      <c r="B21" s="21" t="s">
        <v>40</v>
      </c>
      <c r="C21" s="28" t="s">
        <v>44</v>
      </c>
      <c r="D21" s="5" t="s">
        <v>45</v>
      </c>
      <c r="E21" s="22">
        <v>1</v>
      </c>
      <c r="F21" s="23" t="s">
        <v>46</v>
      </c>
      <c r="G21" s="24"/>
      <c r="H21" s="6" t="s">
        <v>29</v>
      </c>
      <c r="I21" s="7"/>
      <c r="J21" s="7"/>
      <c r="K21" s="6">
        <v>263061</v>
      </c>
      <c r="L21" s="55">
        <f t="shared" ref="L21:L55" si="3">E21*K21</f>
        <v>263061</v>
      </c>
      <c r="M21" s="9">
        <v>263061</v>
      </c>
      <c r="N21" s="9"/>
      <c r="O21" s="9"/>
      <c r="P21" s="30"/>
      <c r="Q21" s="9"/>
      <c r="R21" s="9">
        <v>263061</v>
      </c>
      <c r="S21" s="9"/>
      <c r="T21" s="9"/>
    </row>
    <row r="22" spans="1:20" x14ac:dyDescent="0.2">
      <c r="A22" s="133"/>
      <c r="B22" s="21" t="s">
        <v>125</v>
      </c>
      <c r="C22" s="28" t="s">
        <v>126</v>
      </c>
      <c r="D22" s="5" t="s">
        <v>45</v>
      </c>
      <c r="E22" s="22">
        <v>200</v>
      </c>
      <c r="F22" s="23" t="s">
        <v>46</v>
      </c>
      <c r="G22" s="24" t="s">
        <v>29</v>
      </c>
      <c r="H22" s="6"/>
      <c r="I22" s="7"/>
      <c r="J22" s="7" t="s">
        <v>29</v>
      </c>
      <c r="K22" s="6">
        <v>34510</v>
      </c>
      <c r="L22" s="55">
        <f t="shared" si="3"/>
        <v>6902000</v>
      </c>
      <c r="M22" s="9">
        <v>6200000</v>
      </c>
      <c r="N22" s="9"/>
      <c r="O22" s="9"/>
      <c r="P22" s="30"/>
      <c r="Q22" s="9">
        <v>3100000</v>
      </c>
      <c r="R22" s="9"/>
      <c r="S22" s="9"/>
      <c r="T22" s="9">
        <v>3100000</v>
      </c>
    </row>
    <row r="23" spans="1:20" s="26" customFormat="1" x14ac:dyDescent="0.2">
      <c r="A23" s="133"/>
      <c r="B23" s="21" t="s">
        <v>41</v>
      </c>
      <c r="C23" s="28" t="s">
        <v>47</v>
      </c>
      <c r="D23" s="5" t="s">
        <v>45</v>
      </c>
      <c r="E23" s="22">
        <v>1</v>
      </c>
      <c r="F23" s="23" t="s">
        <v>46</v>
      </c>
      <c r="G23" s="24"/>
      <c r="H23" s="6"/>
      <c r="I23" s="7"/>
      <c r="J23" s="7" t="s">
        <v>29</v>
      </c>
      <c r="K23" s="6">
        <v>600000</v>
      </c>
      <c r="L23" s="55">
        <f t="shared" si="3"/>
        <v>600000</v>
      </c>
      <c r="M23" s="9">
        <v>100000</v>
      </c>
      <c r="N23" s="9"/>
      <c r="O23" s="9"/>
      <c r="P23" s="30">
        <v>500000</v>
      </c>
      <c r="Q23" s="9"/>
      <c r="R23" s="9"/>
      <c r="S23" s="9"/>
      <c r="T23" s="9">
        <v>600000</v>
      </c>
    </row>
    <row r="24" spans="1:20" x14ac:dyDescent="0.2">
      <c r="A24" s="133"/>
      <c r="B24" s="21" t="s">
        <v>42</v>
      </c>
      <c r="C24" s="28" t="s">
        <v>44</v>
      </c>
      <c r="D24" s="5" t="s">
        <v>45</v>
      </c>
      <c r="E24" s="22">
        <v>1</v>
      </c>
      <c r="F24" s="23" t="s">
        <v>46</v>
      </c>
      <c r="G24" s="24"/>
      <c r="H24" s="6" t="s">
        <v>29</v>
      </c>
      <c r="I24" s="7"/>
      <c r="J24" s="7" t="s">
        <v>29</v>
      </c>
      <c r="K24" s="9">
        <v>1000000</v>
      </c>
      <c r="L24" s="55">
        <f t="shared" si="3"/>
        <v>1000000</v>
      </c>
      <c r="M24" s="9">
        <v>200000</v>
      </c>
      <c r="N24" s="9"/>
      <c r="O24" s="9"/>
      <c r="P24" s="30">
        <v>800000</v>
      </c>
      <c r="Q24" s="9"/>
      <c r="R24" s="9">
        <v>800000</v>
      </c>
      <c r="S24" s="9"/>
      <c r="T24" s="9">
        <v>200000</v>
      </c>
    </row>
    <row r="25" spans="1:20" s="26" customFormat="1" ht="37.5" x14ac:dyDescent="0.2">
      <c r="A25" s="133"/>
      <c r="B25" s="21" t="s">
        <v>48</v>
      </c>
      <c r="C25" s="28" t="s">
        <v>100</v>
      </c>
      <c r="D25" s="5" t="s">
        <v>45</v>
      </c>
      <c r="E25" s="22">
        <v>5</v>
      </c>
      <c r="F25" s="23" t="s">
        <v>46</v>
      </c>
      <c r="G25" s="65" t="s">
        <v>29</v>
      </c>
      <c r="H25" s="6" t="s">
        <v>29</v>
      </c>
      <c r="I25" s="7" t="s">
        <v>29</v>
      </c>
      <c r="J25" s="7" t="s">
        <v>29</v>
      </c>
      <c r="K25" s="9">
        <v>800000</v>
      </c>
      <c r="L25" s="55">
        <f t="shared" si="3"/>
        <v>4000000</v>
      </c>
      <c r="M25" s="9"/>
      <c r="N25" s="9"/>
      <c r="O25" s="9"/>
      <c r="P25" s="30">
        <v>4000000</v>
      </c>
      <c r="Q25" s="9">
        <v>1000000</v>
      </c>
      <c r="R25" s="9">
        <v>1000000</v>
      </c>
      <c r="S25" s="9">
        <v>1000000</v>
      </c>
      <c r="T25" s="9">
        <v>1000000</v>
      </c>
    </row>
    <row r="26" spans="1:20" s="26" customFormat="1" ht="37.5" x14ac:dyDescent="0.2">
      <c r="A26" s="133"/>
      <c r="B26" s="21" t="s">
        <v>140</v>
      </c>
      <c r="C26" s="28" t="s">
        <v>44</v>
      </c>
      <c r="D26" s="5" t="s">
        <v>45</v>
      </c>
      <c r="E26" s="22">
        <v>1</v>
      </c>
      <c r="F26" s="23" t="s">
        <v>46</v>
      </c>
      <c r="G26" s="24" t="s">
        <v>29</v>
      </c>
      <c r="H26" s="6" t="s">
        <v>29</v>
      </c>
      <c r="I26" s="7" t="s">
        <v>29</v>
      </c>
      <c r="J26" s="7" t="s">
        <v>29</v>
      </c>
      <c r="K26" s="9">
        <v>1200000</v>
      </c>
      <c r="L26" s="55">
        <f t="shared" si="3"/>
        <v>1200000</v>
      </c>
      <c r="M26" s="9">
        <v>1200000</v>
      </c>
      <c r="N26" s="9"/>
      <c r="O26" s="9"/>
      <c r="P26" s="30"/>
      <c r="Q26" s="9">
        <v>300000</v>
      </c>
      <c r="R26" s="9">
        <v>300000</v>
      </c>
      <c r="S26" s="9">
        <v>300000</v>
      </c>
      <c r="T26" s="9">
        <v>300000</v>
      </c>
    </row>
    <row r="27" spans="1:20" x14ac:dyDescent="0.2">
      <c r="A27" s="133"/>
      <c r="B27" s="25" t="s">
        <v>43</v>
      </c>
      <c r="C27" s="28" t="s">
        <v>44</v>
      </c>
      <c r="D27" s="5" t="s">
        <v>45</v>
      </c>
      <c r="E27" s="22">
        <v>3</v>
      </c>
      <c r="F27" s="23" t="s">
        <v>46</v>
      </c>
      <c r="G27" s="24" t="s">
        <v>29</v>
      </c>
      <c r="H27" s="6" t="s">
        <v>29</v>
      </c>
      <c r="I27" s="7"/>
      <c r="J27" s="7" t="s">
        <v>29</v>
      </c>
      <c r="K27" s="9">
        <v>50000</v>
      </c>
      <c r="L27" s="55">
        <f t="shared" si="3"/>
        <v>150000</v>
      </c>
      <c r="M27" s="9">
        <v>150000</v>
      </c>
      <c r="N27" s="9"/>
      <c r="O27" s="9"/>
      <c r="P27" s="30"/>
      <c r="Q27" s="9">
        <v>37500</v>
      </c>
      <c r="R27" s="9">
        <v>37500</v>
      </c>
      <c r="S27" s="9">
        <v>37500</v>
      </c>
      <c r="T27" s="9">
        <v>37500</v>
      </c>
    </row>
    <row r="28" spans="1:20" x14ac:dyDescent="0.2">
      <c r="A28" s="133"/>
      <c r="B28" s="25" t="s">
        <v>130</v>
      </c>
      <c r="C28" s="28" t="s">
        <v>44</v>
      </c>
      <c r="D28" s="5" t="s">
        <v>45</v>
      </c>
      <c r="E28" s="22">
        <v>4</v>
      </c>
      <c r="F28" s="23" t="s">
        <v>46</v>
      </c>
      <c r="G28" s="24" t="s">
        <v>29</v>
      </c>
      <c r="H28" s="6" t="s">
        <v>29</v>
      </c>
      <c r="I28" s="7" t="s">
        <v>29</v>
      </c>
      <c r="J28" s="7" t="s">
        <v>29</v>
      </c>
      <c r="K28" s="9">
        <v>37500</v>
      </c>
      <c r="L28" s="55">
        <f t="shared" si="3"/>
        <v>150000</v>
      </c>
      <c r="M28" s="9">
        <v>150000</v>
      </c>
      <c r="N28" s="9"/>
      <c r="O28" s="9"/>
      <c r="P28" s="30"/>
      <c r="Q28" s="9"/>
      <c r="R28" s="9">
        <v>150000</v>
      </c>
      <c r="S28" s="9"/>
      <c r="T28" s="9"/>
    </row>
    <row r="29" spans="1:20" ht="42" customHeight="1" x14ac:dyDescent="0.2">
      <c r="A29" s="133"/>
      <c r="B29" s="101" t="s">
        <v>131</v>
      </c>
      <c r="C29" s="28" t="s">
        <v>49</v>
      </c>
      <c r="D29" s="5" t="s">
        <v>45</v>
      </c>
      <c r="E29" s="22">
        <v>2</v>
      </c>
      <c r="F29" s="23" t="s">
        <v>106</v>
      </c>
      <c r="G29" s="24" t="s">
        <v>29</v>
      </c>
      <c r="H29" s="6" t="s">
        <v>29</v>
      </c>
      <c r="I29" s="7"/>
      <c r="J29" s="7"/>
      <c r="K29" s="9">
        <v>9500000</v>
      </c>
      <c r="L29" s="55">
        <f t="shared" si="3"/>
        <v>19000000</v>
      </c>
      <c r="M29" s="9"/>
      <c r="N29" s="9"/>
      <c r="O29" s="9"/>
      <c r="P29" s="55">
        <v>19000000</v>
      </c>
      <c r="Q29" s="55"/>
      <c r="R29" s="55"/>
      <c r="S29" s="55">
        <v>19000000</v>
      </c>
      <c r="T29" s="55"/>
    </row>
    <row r="30" spans="1:20" s="26" customFormat="1" x14ac:dyDescent="0.2">
      <c r="A30" s="133"/>
      <c r="B30" s="108" t="s">
        <v>50</v>
      </c>
      <c r="C30" s="28" t="s">
        <v>44</v>
      </c>
      <c r="D30" s="5" t="s">
        <v>45</v>
      </c>
      <c r="E30" s="22">
        <v>4</v>
      </c>
      <c r="F30" s="23" t="s">
        <v>46</v>
      </c>
      <c r="G30" s="24" t="s">
        <v>29</v>
      </c>
      <c r="H30" s="6" t="s">
        <v>29</v>
      </c>
      <c r="I30" s="7" t="s">
        <v>29</v>
      </c>
      <c r="J30" s="7" t="s">
        <v>29</v>
      </c>
      <c r="K30" s="9">
        <v>25000</v>
      </c>
      <c r="L30" s="55">
        <f t="shared" si="3"/>
        <v>100000</v>
      </c>
      <c r="M30" s="9">
        <v>100000</v>
      </c>
      <c r="N30" s="9"/>
      <c r="O30" s="9"/>
      <c r="P30" s="30"/>
      <c r="Q30" s="9">
        <v>25000</v>
      </c>
      <c r="R30" s="9">
        <v>25000</v>
      </c>
      <c r="S30" s="9">
        <v>25000</v>
      </c>
      <c r="T30" s="9">
        <v>25000</v>
      </c>
    </row>
    <row r="31" spans="1:20" x14ac:dyDescent="0.2">
      <c r="A31" s="134" t="s">
        <v>103</v>
      </c>
      <c r="B31" s="134"/>
      <c r="C31" s="14"/>
      <c r="D31" s="14"/>
      <c r="E31" s="15"/>
      <c r="F31" s="15"/>
      <c r="G31" s="15"/>
      <c r="H31" s="15"/>
      <c r="I31" s="15"/>
      <c r="J31" s="15"/>
      <c r="K31" s="18"/>
      <c r="L31" s="18">
        <f t="shared" ref="L31:T31" si="4">SUM(L21:L30)</f>
        <v>33365061</v>
      </c>
      <c r="M31" s="18">
        <f t="shared" si="4"/>
        <v>8363061</v>
      </c>
      <c r="N31" s="18">
        <f t="shared" si="4"/>
        <v>0</v>
      </c>
      <c r="O31" s="18">
        <f t="shared" si="4"/>
        <v>0</v>
      </c>
      <c r="P31" s="18">
        <f t="shared" si="4"/>
        <v>24300000</v>
      </c>
      <c r="Q31" s="18">
        <f t="shared" si="4"/>
        <v>4462500</v>
      </c>
      <c r="R31" s="18">
        <f t="shared" si="4"/>
        <v>2575561</v>
      </c>
      <c r="S31" s="18">
        <f t="shared" si="4"/>
        <v>20362500</v>
      </c>
      <c r="T31" s="18">
        <f t="shared" si="4"/>
        <v>5262500</v>
      </c>
    </row>
    <row r="32" spans="1:20" ht="37.5" x14ac:dyDescent="0.2">
      <c r="A32" s="133" t="s">
        <v>51</v>
      </c>
      <c r="B32" s="101" t="s">
        <v>132</v>
      </c>
      <c r="C32" s="28" t="s">
        <v>52</v>
      </c>
      <c r="D32" s="5" t="s">
        <v>53</v>
      </c>
      <c r="E32" s="29">
        <v>4</v>
      </c>
      <c r="F32" s="28" t="s">
        <v>46</v>
      </c>
      <c r="G32" s="7" t="s">
        <v>29</v>
      </c>
      <c r="H32" s="7" t="s">
        <v>29</v>
      </c>
      <c r="I32" s="7" t="s">
        <v>29</v>
      </c>
      <c r="J32" s="7" t="s">
        <v>29</v>
      </c>
      <c r="K32" s="109">
        <v>1693856</v>
      </c>
      <c r="L32" s="109">
        <f>+E32*K32</f>
        <v>6775424</v>
      </c>
      <c r="M32" s="110">
        <v>1775423</v>
      </c>
      <c r="N32" s="30"/>
      <c r="O32" s="9"/>
      <c r="P32" s="9">
        <v>5000000</v>
      </c>
      <c r="Q32" s="111">
        <v>1693856</v>
      </c>
      <c r="R32" s="111">
        <v>1693856</v>
      </c>
      <c r="S32" s="111">
        <v>1693856</v>
      </c>
      <c r="T32" s="111">
        <v>1693857</v>
      </c>
    </row>
    <row r="33" spans="1:20" x14ac:dyDescent="0.2">
      <c r="A33" s="133"/>
      <c r="B33" s="31" t="s">
        <v>59</v>
      </c>
      <c r="C33" s="28" t="s">
        <v>60</v>
      </c>
      <c r="D33" s="5" t="s">
        <v>53</v>
      </c>
      <c r="E33" s="34">
        <v>1</v>
      </c>
      <c r="F33" s="28" t="s">
        <v>46</v>
      </c>
      <c r="G33" s="7" t="s">
        <v>29</v>
      </c>
      <c r="H33" s="7" t="s">
        <v>29</v>
      </c>
      <c r="I33" s="7" t="s">
        <v>29</v>
      </c>
      <c r="J33" s="7" t="s">
        <v>29</v>
      </c>
      <c r="K33" s="97">
        <v>500000</v>
      </c>
      <c r="L33" s="109">
        <f t="shared" ref="L33:L34" si="5">+E33*K33</f>
        <v>500000</v>
      </c>
      <c r="M33" s="98">
        <v>500000</v>
      </c>
      <c r="N33" s="30"/>
      <c r="O33" s="9"/>
      <c r="P33" s="9"/>
      <c r="Q33" s="30">
        <v>125000</v>
      </c>
      <c r="R33" s="30">
        <v>125000</v>
      </c>
      <c r="S33" s="30">
        <v>125000</v>
      </c>
      <c r="T33" s="30">
        <v>125000</v>
      </c>
    </row>
    <row r="34" spans="1:20" ht="37.5" x14ac:dyDescent="0.2">
      <c r="A34" s="133"/>
      <c r="B34" s="31" t="s">
        <v>61</v>
      </c>
      <c r="C34" s="28" t="s">
        <v>62</v>
      </c>
      <c r="D34" s="5" t="s">
        <v>53</v>
      </c>
      <c r="E34" s="36">
        <v>1</v>
      </c>
      <c r="F34" s="28" t="s">
        <v>63</v>
      </c>
      <c r="G34" s="7" t="s">
        <v>29</v>
      </c>
      <c r="H34" s="7" t="s">
        <v>29</v>
      </c>
      <c r="I34" s="7" t="s">
        <v>29</v>
      </c>
      <c r="J34" s="7" t="s">
        <v>29</v>
      </c>
      <c r="K34" s="97">
        <v>21600000</v>
      </c>
      <c r="L34" s="109">
        <f t="shared" si="5"/>
        <v>21600000</v>
      </c>
      <c r="M34" s="98"/>
      <c r="N34" s="30">
        <v>21600000</v>
      </c>
      <c r="O34" s="9"/>
      <c r="P34" s="9"/>
      <c r="Q34" s="30">
        <v>5400000</v>
      </c>
      <c r="R34" s="30">
        <v>5400000</v>
      </c>
      <c r="S34" s="9">
        <v>5400000</v>
      </c>
      <c r="T34" s="9">
        <v>5400000</v>
      </c>
    </row>
    <row r="35" spans="1:20" x14ac:dyDescent="0.2">
      <c r="A35" s="37" t="s">
        <v>18</v>
      </c>
      <c r="B35" s="37"/>
      <c r="C35" s="14"/>
      <c r="D35" s="14"/>
      <c r="E35" s="15"/>
      <c r="F35" s="15"/>
      <c r="G35" s="15"/>
      <c r="H35" s="15"/>
      <c r="I35" s="15"/>
      <c r="J35" s="15"/>
      <c r="K35" s="18"/>
      <c r="L35" s="18">
        <f t="shared" ref="L35:T35" si="6">SUM(L32:L34)</f>
        <v>28875424</v>
      </c>
      <c r="M35" s="18">
        <f t="shared" si="6"/>
        <v>2275423</v>
      </c>
      <c r="N35" s="18">
        <f t="shared" si="6"/>
        <v>21600000</v>
      </c>
      <c r="O35" s="18">
        <f t="shared" si="6"/>
        <v>0</v>
      </c>
      <c r="P35" s="18">
        <f t="shared" si="6"/>
        <v>5000000</v>
      </c>
      <c r="Q35" s="18">
        <f t="shared" si="6"/>
        <v>7218856</v>
      </c>
      <c r="R35" s="18">
        <f t="shared" si="6"/>
        <v>7218856</v>
      </c>
      <c r="S35" s="18">
        <f t="shared" si="6"/>
        <v>7218856</v>
      </c>
      <c r="T35" s="18">
        <f t="shared" si="6"/>
        <v>7218857</v>
      </c>
    </row>
    <row r="36" spans="1:20" s="19" customFormat="1" ht="74.25" x14ac:dyDescent="0.2">
      <c r="A36" s="38" t="s">
        <v>54</v>
      </c>
      <c r="B36" s="111" t="s">
        <v>55</v>
      </c>
      <c r="C36" s="39" t="s">
        <v>56</v>
      </c>
      <c r="D36" s="40" t="s">
        <v>57</v>
      </c>
      <c r="E36" s="7">
        <v>5</v>
      </c>
      <c r="F36" s="101" t="s">
        <v>58</v>
      </c>
      <c r="G36" s="7"/>
      <c r="H36" s="7"/>
      <c r="I36" s="7" t="s">
        <v>29</v>
      </c>
      <c r="J36" s="7" t="s">
        <v>29</v>
      </c>
      <c r="K36" s="9">
        <v>420100</v>
      </c>
      <c r="L36" s="6">
        <f>+K36*E36</f>
        <v>2100500</v>
      </c>
      <c r="M36" s="9">
        <v>2100500</v>
      </c>
      <c r="N36" s="9"/>
      <c r="O36" s="9"/>
      <c r="P36" s="9"/>
      <c r="Q36" s="9"/>
      <c r="R36" s="9"/>
      <c r="S36" s="9">
        <v>1050250</v>
      </c>
      <c r="T36" s="9">
        <v>1050250</v>
      </c>
    </row>
    <row r="37" spans="1:20" x14ac:dyDescent="0.2">
      <c r="A37" s="131" t="s">
        <v>19</v>
      </c>
      <c r="B37" s="131"/>
      <c r="C37" s="14"/>
      <c r="D37" s="14"/>
      <c r="E37" s="15"/>
      <c r="F37" s="15"/>
      <c r="G37" s="15"/>
      <c r="H37" s="15"/>
      <c r="I37" s="15"/>
      <c r="J37" s="15"/>
      <c r="K37" s="16"/>
      <c r="L37" s="18">
        <f>SUM(L36)</f>
        <v>2100500</v>
      </c>
      <c r="M37" s="18">
        <f t="shared" ref="M37:T37" si="7">SUM(M36)</f>
        <v>2100500</v>
      </c>
      <c r="N37" s="18">
        <f t="shared" si="7"/>
        <v>0</v>
      </c>
      <c r="O37" s="18">
        <f t="shared" si="7"/>
        <v>0</v>
      </c>
      <c r="P37" s="18">
        <f t="shared" si="7"/>
        <v>0</v>
      </c>
      <c r="Q37" s="18">
        <f t="shared" si="7"/>
        <v>0</v>
      </c>
      <c r="R37" s="18">
        <f t="shared" si="7"/>
        <v>0</v>
      </c>
      <c r="S37" s="18">
        <f t="shared" si="7"/>
        <v>1050250</v>
      </c>
      <c r="T37" s="18">
        <f t="shared" si="7"/>
        <v>1050250</v>
      </c>
    </row>
    <row r="38" spans="1:20" ht="26.25" customHeight="1" x14ac:dyDescent="0.2">
      <c r="A38" s="133" t="s">
        <v>64</v>
      </c>
      <c r="B38" s="99" t="s">
        <v>65</v>
      </c>
      <c r="C38" s="28"/>
      <c r="D38" s="28"/>
      <c r="E38" s="43" t="s">
        <v>67</v>
      </c>
      <c r="F38" s="44" t="s">
        <v>117</v>
      </c>
      <c r="G38" s="7"/>
      <c r="H38" s="7"/>
      <c r="I38" s="7" t="s">
        <v>29</v>
      </c>
      <c r="J38" s="7" t="s">
        <v>29</v>
      </c>
      <c r="K38" s="99">
        <v>14245800</v>
      </c>
      <c r="L38" s="6">
        <f>+E38*K38</f>
        <v>14245800</v>
      </c>
      <c r="M38" s="6">
        <v>14245800</v>
      </c>
      <c r="N38" s="9"/>
      <c r="O38" s="9"/>
      <c r="P38" s="9"/>
      <c r="Q38" s="9"/>
      <c r="R38" s="9">
        <v>7122900</v>
      </c>
      <c r="S38" s="9">
        <v>7122900</v>
      </c>
      <c r="T38" s="9"/>
    </row>
    <row r="39" spans="1:20" ht="42.6" customHeight="1" x14ac:dyDescent="0.2">
      <c r="A39" s="133"/>
      <c r="B39" s="101"/>
      <c r="C39" s="28"/>
      <c r="D39" s="28"/>
      <c r="E39" s="43" t="s">
        <v>67</v>
      </c>
      <c r="F39" s="44"/>
      <c r="G39" s="7"/>
      <c r="H39" s="7"/>
      <c r="I39" s="7"/>
      <c r="J39" s="7"/>
      <c r="K39" s="99"/>
      <c r="L39" s="6">
        <f t="shared" ref="L39:L49" si="8">+E39*K39</f>
        <v>0</v>
      </c>
      <c r="M39" s="6"/>
      <c r="N39" s="9"/>
      <c r="O39" s="6"/>
      <c r="P39" s="9"/>
      <c r="Q39" s="9"/>
      <c r="R39" s="9"/>
      <c r="S39" s="9"/>
      <c r="T39" s="6"/>
    </row>
    <row r="40" spans="1:20" ht="42.6" customHeight="1" x14ac:dyDescent="0.2">
      <c r="A40" s="133"/>
      <c r="B40" s="101" t="s">
        <v>138</v>
      </c>
      <c r="C40" s="28" t="s">
        <v>30</v>
      </c>
      <c r="D40" s="28" t="s">
        <v>139</v>
      </c>
      <c r="E40" s="43" t="s">
        <v>67</v>
      </c>
      <c r="F40" s="44" t="s">
        <v>46</v>
      </c>
      <c r="G40" s="7"/>
      <c r="H40" s="7" t="s">
        <v>29</v>
      </c>
      <c r="I40" s="7"/>
      <c r="J40" s="7"/>
      <c r="K40" s="99">
        <v>1800000</v>
      </c>
      <c r="L40" s="6">
        <f t="shared" si="8"/>
        <v>1800000</v>
      </c>
      <c r="M40" s="6">
        <v>1800000</v>
      </c>
      <c r="N40" s="9"/>
      <c r="O40" s="6"/>
      <c r="P40" s="9"/>
      <c r="Q40" s="9"/>
      <c r="R40" s="9">
        <v>1800000</v>
      </c>
      <c r="S40" s="9"/>
      <c r="T40" s="6"/>
    </row>
    <row r="41" spans="1:20" ht="26.25" customHeight="1" x14ac:dyDescent="0.2">
      <c r="A41" s="133"/>
      <c r="B41" s="99" t="s">
        <v>108</v>
      </c>
      <c r="C41" s="28" t="s">
        <v>109</v>
      </c>
      <c r="D41" s="28" t="s">
        <v>77</v>
      </c>
      <c r="E41" s="43" t="s">
        <v>67</v>
      </c>
      <c r="F41" s="44" t="s">
        <v>110</v>
      </c>
      <c r="G41" s="7"/>
      <c r="H41" s="7" t="s">
        <v>29</v>
      </c>
      <c r="I41" s="7" t="s">
        <v>29</v>
      </c>
      <c r="J41" s="7" t="s">
        <v>29</v>
      </c>
      <c r="K41" s="99">
        <v>19200000</v>
      </c>
      <c r="L41" s="6">
        <f t="shared" si="8"/>
        <v>19200000</v>
      </c>
      <c r="M41" s="6"/>
      <c r="N41" s="9"/>
      <c r="O41" s="9"/>
      <c r="P41" s="9">
        <v>19200000</v>
      </c>
      <c r="Q41" s="9"/>
      <c r="R41" s="9">
        <v>6400000</v>
      </c>
      <c r="S41" s="9">
        <v>6400000</v>
      </c>
      <c r="T41" s="9">
        <v>6400000</v>
      </c>
    </row>
    <row r="42" spans="1:20" ht="50.45" customHeight="1" x14ac:dyDescent="0.2">
      <c r="A42" s="133"/>
      <c r="B42" s="45" t="s">
        <v>68</v>
      </c>
      <c r="C42" s="28" t="s">
        <v>44</v>
      </c>
      <c r="D42" s="28" t="s">
        <v>77</v>
      </c>
      <c r="E42" s="43" t="s">
        <v>133</v>
      </c>
      <c r="F42" s="44" t="s">
        <v>46</v>
      </c>
      <c r="G42" s="7" t="s">
        <v>29</v>
      </c>
      <c r="H42" s="7" t="s">
        <v>29</v>
      </c>
      <c r="I42" s="7" t="s">
        <v>29</v>
      </c>
      <c r="J42" s="7" t="s">
        <v>29</v>
      </c>
      <c r="K42" s="99">
        <v>1940331</v>
      </c>
      <c r="L42" s="6">
        <f t="shared" si="8"/>
        <v>7761324</v>
      </c>
      <c r="M42" s="99">
        <v>1940331</v>
      </c>
      <c r="N42" s="9"/>
      <c r="O42" s="9"/>
      <c r="P42" s="9"/>
      <c r="Q42" s="9">
        <v>485083</v>
      </c>
      <c r="R42" s="9">
        <v>485083</v>
      </c>
      <c r="S42" s="9">
        <v>485083</v>
      </c>
      <c r="T42" s="9">
        <v>485082</v>
      </c>
    </row>
    <row r="43" spans="1:20" x14ac:dyDescent="0.2">
      <c r="A43" s="133"/>
      <c r="B43" s="112"/>
      <c r="C43" s="28"/>
      <c r="D43" s="28"/>
      <c r="E43" s="43"/>
      <c r="F43" s="101"/>
      <c r="G43" s="7"/>
      <c r="H43" s="7"/>
      <c r="I43" s="7"/>
      <c r="J43" s="7"/>
      <c r="K43" s="9"/>
      <c r="L43" s="6">
        <f t="shared" si="8"/>
        <v>0</v>
      </c>
      <c r="M43" s="9"/>
      <c r="N43" s="9"/>
      <c r="O43" s="9"/>
      <c r="P43" s="9"/>
      <c r="Q43" s="9"/>
      <c r="R43" s="9"/>
      <c r="S43" s="9"/>
      <c r="T43" s="9"/>
    </row>
    <row r="44" spans="1:20" ht="25.5" customHeight="1" x14ac:dyDescent="0.2">
      <c r="A44" s="133"/>
      <c r="B44" s="45" t="s">
        <v>70</v>
      </c>
      <c r="C44" s="28" t="s">
        <v>72</v>
      </c>
      <c r="D44" s="28" t="s">
        <v>77</v>
      </c>
      <c r="E44" s="36">
        <v>1</v>
      </c>
      <c r="F44" s="44" t="s">
        <v>46</v>
      </c>
      <c r="G44" s="46"/>
      <c r="H44" s="46" t="s">
        <v>37</v>
      </c>
      <c r="I44" s="46" t="s">
        <v>37</v>
      </c>
      <c r="J44" s="7"/>
      <c r="K44" s="9">
        <v>6700000</v>
      </c>
      <c r="L44" s="6">
        <f t="shared" si="8"/>
        <v>6700000</v>
      </c>
      <c r="M44" s="47">
        <v>3700000</v>
      </c>
      <c r="N44" s="9"/>
      <c r="O44" s="9"/>
      <c r="P44" s="9">
        <v>4000000</v>
      </c>
      <c r="Q44" s="9"/>
      <c r="R44" s="9">
        <v>3850000</v>
      </c>
      <c r="S44" s="9">
        <v>3850000</v>
      </c>
      <c r="T44" s="9"/>
    </row>
    <row r="45" spans="1:20" ht="37.5" x14ac:dyDescent="0.2">
      <c r="A45" s="133"/>
      <c r="B45" s="45" t="s">
        <v>71</v>
      </c>
      <c r="C45" s="28" t="s">
        <v>73</v>
      </c>
      <c r="D45" s="28" t="s">
        <v>77</v>
      </c>
      <c r="E45" s="36">
        <v>2</v>
      </c>
      <c r="F45" s="44" t="s">
        <v>46</v>
      </c>
      <c r="G45" s="7"/>
      <c r="H45" s="7"/>
      <c r="I45" s="7" t="s">
        <v>29</v>
      </c>
      <c r="J45" s="7" t="s">
        <v>29</v>
      </c>
      <c r="K45" s="9">
        <v>1328700</v>
      </c>
      <c r="L45" s="6">
        <f t="shared" si="8"/>
        <v>2657400</v>
      </c>
      <c r="M45" s="47">
        <v>2657400</v>
      </c>
      <c r="N45" s="9"/>
      <c r="O45" s="9"/>
      <c r="P45" s="9"/>
      <c r="Q45" s="9"/>
      <c r="R45" s="9"/>
      <c r="S45" s="9">
        <v>1328700</v>
      </c>
      <c r="T45" s="9">
        <v>1328700</v>
      </c>
    </row>
    <row r="46" spans="1:20" ht="37.5" x14ac:dyDescent="0.2">
      <c r="A46" s="133"/>
      <c r="B46" s="45" t="s">
        <v>74</v>
      </c>
      <c r="C46" s="28" t="s">
        <v>73</v>
      </c>
      <c r="D46" s="28" t="s">
        <v>77</v>
      </c>
      <c r="E46" s="36">
        <v>1</v>
      </c>
      <c r="F46" s="44" t="s">
        <v>46</v>
      </c>
      <c r="G46" s="7" t="s">
        <v>29</v>
      </c>
      <c r="H46" s="7"/>
      <c r="I46" s="46"/>
      <c r="J46" s="7"/>
      <c r="K46" s="9">
        <v>100000</v>
      </c>
      <c r="L46" s="6">
        <f t="shared" si="8"/>
        <v>100000</v>
      </c>
      <c r="M46" s="47">
        <v>100000</v>
      </c>
      <c r="N46" s="9"/>
      <c r="O46" s="9"/>
      <c r="P46" s="9"/>
      <c r="Q46" s="9">
        <v>100000</v>
      </c>
      <c r="R46" s="9"/>
      <c r="S46" s="9"/>
      <c r="T46" s="9"/>
    </row>
    <row r="47" spans="1:20" ht="37.5" x14ac:dyDescent="0.2">
      <c r="A47" s="133"/>
      <c r="B47" s="45" t="s">
        <v>76</v>
      </c>
      <c r="C47" s="28" t="s">
        <v>75</v>
      </c>
      <c r="D47" s="28" t="s">
        <v>77</v>
      </c>
      <c r="E47" s="36">
        <v>4</v>
      </c>
      <c r="F47" s="44" t="s">
        <v>46</v>
      </c>
      <c r="G47" s="7" t="s">
        <v>29</v>
      </c>
      <c r="H47" s="7" t="s">
        <v>29</v>
      </c>
      <c r="I47" s="7" t="s">
        <v>29</v>
      </c>
      <c r="J47" s="7" t="s">
        <v>29</v>
      </c>
      <c r="K47" s="9">
        <v>300000</v>
      </c>
      <c r="L47" s="6">
        <f t="shared" si="8"/>
        <v>1200000</v>
      </c>
      <c r="M47" s="47"/>
      <c r="N47" s="9"/>
      <c r="O47" s="9"/>
      <c r="P47" s="9">
        <v>1200000</v>
      </c>
      <c r="Q47" s="9">
        <v>300000</v>
      </c>
      <c r="R47" s="9">
        <v>300000</v>
      </c>
      <c r="S47" s="9">
        <v>300000</v>
      </c>
      <c r="T47" s="9">
        <v>300000</v>
      </c>
    </row>
    <row r="48" spans="1:20" ht="37.5" x14ac:dyDescent="0.2">
      <c r="A48" s="133"/>
      <c r="B48" s="45" t="s">
        <v>134</v>
      </c>
      <c r="C48" s="28" t="s">
        <v>135</v>
      </c>
      <c r="D48" s="28" t="s">
        <v>77</v>
      </c>
      <c r="E48" s="36">
        <v>1</v>
      </c>
      <c r="F48" s="44" t="s">
        <v>46</v>
      </c>
      <c r="G48" s="7"/>
      <c r="H48" s="7" t="s">
        <v>29</v>
      </c>
      <c r="I48" s="7" t="s">
        <v>29</v>
      </c>
      <c r="J48" s="7" t="s">
        <v>29</v>
      </c>
      <c r="K48" s="9">
        <v>2403446</v>
      </c>
      <c r="L48" s="6">
        <f t="shared" si="8"/>
        <v>2403446</v>
      </c>
      <c r="M48" s="6">
        <v>7210339</v>
      </c>
      <c r="N48" s="9"/>
      <c r="O48" s="9"/>
      <c r="P48" s="9"/>
      <c r="Q48" s="9"/>
      <c r="R48" s="9">
        <v>2403446</v>
      </c>
      <c r="S48" s="9">
        <v>2403446</v>
      </c>
      <c r="T48" s="9">
        <v>2403446</v>
      </c>
    </row>
    <row r="49" spans="1:20" ht="37.5" x14ac:dyDescent="0.2">
      <c r="A49" s="133"/>
      <c r="B49" s="48" t="s">
        <v>78</v>
      </c>
      <c r="C49" s="28" t="s">
        <v>75</v>
      </c>
      <c r="D49" s="28" t="s">
        <v>77</v>
      </c>
      <c r="E49" s="43" t="s">
        <v>67</v>
      </c>
      <c r="F49" s="44" t="s">
        <v>46</v>
      </c>
      <c r="G49" s="7"/>
      <c r="H49" s="7"/>
      <c r="I49" s="7"/>
      <c r="J49" s="7" t="s">
        <v>29</v>
      </c>
      <c r="K49" s="9">
        <v>400000</v>
      </c>
      <c r="L49" s="6">
        <f t="shared" si="8"/>
        <v>400000</v>
      </c>
      <c r="M49" s="9">
        <v>100000</v>
      </c>
      <c r="N49" s="9"/>
      <c r="O49" s="9"/>
      <c r="P49" s="9">
        <v>300000</v>
      </c>
      <c r="Q49" s="9"/>
      <c r="R49" s="9"/>
      <c r="S49" s="9"/>
      <c r="T49" s="9">
        <v>400000</v>
      </c>
    </row>
    <row r="50" spans="1:20" x14ac:dyDescent="0.2">
      <c r="A50" s="131" t="s">
        <v>20</v>
      </c>
      <c r="B50" s="131"/>
      <c r="C50" s="14"/>
      <c r="D50" s="14"/>
      <c r="E50" s="15"/>
      <c r="F50" s="15"/>
      <c r="G50" s="15"/>
      <c r="H50" s="15"/>
      <c r="I50" s="15"/>
      <c r="J50" s="15"/>
      <c r="K50" s="16"/>
      <c r="L50" s="18">
        <f>SUM(L38:L49)</f>
        <v>56467970</v>
      </c>
      <c r="M50" s="18">
        <f t="shared" ref="M50:T50" si="9">SUM(M38:M49)</f>
        <v>31753870</v>
      </c>
      <c r="N50" s="18">
        <f t="shared" si="9"/>
        <v>0</v>
      </c>
      <c r="O50" s="18">
        <f t="shared" si="9"/>
        <v>0</v>
      </c>
      <c r="P50" s="18">
        <f t="shared" si="9"/>
        <v>24700000</v>
      </c>
      <c r="Q50" s="18">
        <f t="shared" si="9"/>
        <v>885083</v>
      </c>
      <c r="R50" s="18">
        <f t="shared" si="9"/>
        <v>22361429</v>
      </c>
      <c r="S50" s="18">
        <f t="shared" si="9"/>
        <v>21890129</v>
      </c>
      <c r="T50" s="18">
        <f t="shared" si="9"/>
        <v>11317228</v>
      </c>
    </row>
    <row r="51" spans="1:20" x14ac:dyDescent="0.2">
      <c r="A51" s="133" t="s">
        <v>79</v>
      </c>
      <c r="B51" s="99" t="s">
        <v>80</v>
      </c>
      <c r="C51" s="28" t="s">
        <v>136</v>
      </c>
      <c r="D51" s="35" t="s">
        <v>83</v>
      </c>
      <c r="E51" s="29">
        <v>14</v>
      </c>
      <c r="F51" s="31" t="s">
        <v>46</v>
      </c>
      <c r="G51" s="7" t="s">
        <v>29</v>
      </c>
      <c r="H51" s="7"/>
      <c r="I51" s="7"/>
      <c r="J51" s="7"/>
      <c r="K51" s="9">
        <v>250000</v>
      </c>
      <c r="L51" s="6">
        <f t="shared" si="3"/>
        <v>3500000</v>
      </c>
      <c r="M51" s="9"/>
      <c r="N51" s="9"/>
      <c r="O51" s="9"/>
      <c r="P51" s="6">
        <v>3500000</v>
      </c>
      <c r="Q51" s="9">
        <v>3500000</v>
      </c>
      <c r="R51" s="9"/>
      <c r="S51" s="9"/>
      <c r="T51" s="9"/>
    </row>
    <row r="52" spans="1:20" x14ac:dyDescent="0.2">
      <c r="A52" s="133"/>
      <c r="B52" s="99" t="s">
        <v>90</v>
      </c>
      <c r="C52" s="28" t="s">
        <v>91</v>
      </c>
      <c r="D52" s="35" t="s">
        <v>83</v>
      </c>
      <c r="E52" s="29">
        <v>2</v>
      </c>
      <c r="F52" s="31" t="s">
        <v>46</v>
      </c>
      <c r="G52" s="7"/>
      <c r="H52" s="7"/>
      <c r="I52" s="7" t="s">
        <v>29</v>
      </c>
      <c r="J52" s="7" t="s">
        <v>29</v>
      </c>
      <c r="K52" s="9">
        <v>9100000</v>
      </c>
      <c r="L52" s="6">
        <f t="shared" si="3"/>
        <v>18200000</v>
      </c>
      <c r="M52" s="9"/>
      <c r="N52" s="9"/>
      <c r="O52" s="9">
        <v>18200000</v>
      </c>
      <c r="P52" s="9"/>
      <c r="Q52" s="9"/>
      <c r="R52" s="9"/>
      <c r="S52" s="9">
        <v>9100000</v>
      </c>
      <c r="T52" s="9">
        <v>9100000</v>
      </c>
    </row>
    <row r="53" spans="1:20" x14ac:dyDescent="0.2">
      <c r="A53" s="133"/>
      <c r="B53" s="99" t="s">
        <v>89</v>
      </c>
      <c r="C53" s="28" t="s">
        <v>88</v>
      </c>
      <c r="D53" s="35" t="s">
        <v>83</v>
      </c>
      <c r="E53" s="29">
        <v>6</v>
      </c>
      <c r="F53" s="31" t="s">
        <v>46</v>
      </c>
      <c r="G53" s="7" t="s">
        <v>29</v>
      </c>
      <c r="H53" s="7" t="s">
        <v>29</v>
      </c>
      <c r="I53" s="7" t="s">
        <v>29</v>
      </c>
      <c r="J53" s="7" t="s">
        <v>29</v>
      </c>
      <c r="K53" s="9">
        <v>6500000</v>
      </c>
      <c r="L53" s="6">
        <f t="shared" si="3"/>
        <v>39000000</v>
      </c>
      <c r="M53" s="9"/>
      <c r="N53" s="9"/>
      <c r="O53" s="9">
        <v>39000000</v>
      </c>
      <c r="P53" s="9"/>
      <c r="Q53" s="9">
        <v>9750000</v>
      </c>
      <c r="R53" s="9">
        <v>9750000</v>
      </c>
      <c r="S53" s="9">
        <v>9750000</v>
      </c>
      <c r="T53" s="9">
        <v>9750000</v>
      </c>
    </row>
    <row r="54" spans="1:20" ht="37.5" x14ac:dyDescent="0.2">
      <c r="A54" s="133"/>
      <c r="B54" s="101" t="s">
        <v>81</v>
      </c>
      <c r="C54" s="28" t="s">
        <v>69</v>
      </c>
      <c r="D54" s="35" t="s">
        <v>83</v>
      </c>
      <c r="E54" s="49">
        <v>1</v>
      </c>
      <c r="F54" s="31" t="s">
        <v>46</v>
      </c>
      <c r="G54" s="7"/>
      <c r="H54" s="7"/>
      <c r="I54" s="7"/>
      <c r="J54" s="7" t="s">
        <v>29</v>
      </c>
      <c r="K54" s="99">
        <v>2456700</v>
      </c>
      <c r="L54" s="6">
        <f t="shared" si="3"/>
        <v>2456700</v>
      </c>
      <c r="M54" s="6">
        <v>2456700</v>
      </c>
      <c r="N54" s="9"/>
      <c r="O54" s="9"/>
      <c r="P54" s="9"/>
      <c r="Q54" s="9"/>
      <c r="R54" s="9"/>
      <c r="S54" s="9"/>
      <c r="T54" s="6">
        <v>2456700</v>
      </c>
    </row>
    <row r="55" spans="1:20" x14ac:dyDescent="0.2">
      <c r="A55" s="133"/>
      <c r="B55" s="99" t="s">
        <v>82</v>
      </c>
      <c r="C55" s="28" t="s">
        <v>136</v>
      </c>
      <c r="D55" s="35" t="s">
        <v>83</v>
      </c>
      <c r="E55" s="113">
        <v>45</v>
      </c>
      <c r="F55" s="31" t="s">
        <v>46</v>
      </c>
      <c r="G55" s="7"/>
      <c r="H55" s="7" t="s">
        <v>29</v>
      </c>
      <c r="I55" s="7" t="s">
        <v>29</v>
      </c>
      <c r="J55" s="7"/>
      <c r="K55" s="99">
        <v>330000</v>
      </c>
      <c r="L55" s="6">
        <f t="shared" si="3"/>
        <v>14850000</v>
      </c>
      <c r="M55" s="9"/>
      <c r="N55" s="9"/>
      <c r="O55" s="6">
        <v>14850000</v>
      </c>
      <c r="P55" s="9"/>
      <c r="Q55" s="9">
        <v>4950000</v>
      </c>
      <c r="R55" s="9">
        <v>4950000</v>
      </c>
      <c r="S55" s="9">
        <v>4950000</v>
      </c>
      <c r="T55" s="9"/>
    </row>
    <row r="56" spans="1:20" x14ac:dyDescent="0.2">
      <c r="A56" s="134" t="s">
        <v>21</v>
      </c>
      <c r="B56" s="134"/>
      <c r="C56" s="14"/>
      <c r="D56" s="14"/>
      <c r="E56" s="15"/>
      <c r="F56" s="15"/>
      <c r="G56" s="15"/>
      <c r="H56" s="15"/>
      <c r="I56" s="15"/>
      <c r="J56" s="15"/>
      <c r="K56" s="16"/>
      <c r="L56" s="18">
        <f>SUM(L51:L55)</f>
        <v>78006700</v>
      </c>
      <c r="M56" s="18">
        <f t="shared" ref="M56:T56" si="10">SUM(M51:M55)</f>
        <v>2456700</v>
      </c>
      <c r="N56" s="18">
        <f t="shared" si="10"/>
        <v>0</v>
      </c>
      <c r="O56" s="18">
        <f t="shared" si="10"/>
        <v>72050000</v>
      </c>
      <c r="P56" s="18">
        <f t="shared" si="10"/>
        <v>3500000</v>
      </c>
      <c r="Q56" s="18">
        <f t="shared" si="10"/>
        <v>18200000</v>
      </c>
      <c r="R56" s="18">
        <f t="shared" si="10"/>
        <v>14700000</v>
      </c>
      <c r="S56" s="18">
        <f t="shared" si="10"/>
        <v>23800000</v>
      </c>
      <c r="T56" s="18">
        <f t="shared" si="10"/>
        <v>21306700</v>
      </c>
    </row>
    <row r="57" spans="1:20" s="19" customFormat="1" ht="75" x14ac:dyDescent="0.25">
      <c r="A57" s="141" t="s">
        <v>85</v>
      </c>
      <c r="B57" s="112" t="s">
        <v>86</v>
      </c>
      <c r="C57" s="114" t="s">
        <v>44</v>
      </c>
      <c r="D57" s="115" t="s">
        <v>87</v>
      </c>
      <c r="E57" s="34">
        <v>4</v>
      </c>
      <c r="F57" s="54" t="s">
        <v>46</v>
      </c>
      <c r="G57" s="7" t="s">
        <v>29</v>
      </c>
      <c r="H57" s="7" t="s">
        <v>29</v>
      </c>
      <c r="I57" s="7" t="s">
        <v>29</v>
      </c>
      <c r="J57" s="7" t="s">
        <v>29</v>
      </c>
      <c r="K57" s="99">
        <v>813325</v>
      </c>
      <c r="L57" s="116">
        <f>+E57*K57</f>
        <v>3253300</v>
      </c>
      <c r="M57" s="116">
        <v>3250300</v>
      </c>
      <c r="N57" s="6"/>
      <c r="O57" s="55"/>
      <c r="P57" s="55"/>
      <c r="Q57" s="9">
        <v>813325</v>
      </c>
      <c r="R57" s="9">
        <v>813325</v>
      </c>
      <c r="S57" s="9">
        <v>813325</v>
      </c>
      <c r="T57" s="9">
        <v>813325</v>
      </c>
    </row>
    <row r="58" spans="1:20" s="19" customFormat="1" x14ac:dyDescent="0.2">
      <c r="A58" s="141"/>
      <c r="B58" s="31" t="s">
        <v>92</v>
      </c>
      <c r="C58" s="56" t="s">
        <v>93</v>
      </c>
      <c r="D58" s="56" t="s">
        <v>87</v>
      </c>
      <c r="E58" s="54">
        <v>160</v>
      </c>
      <c r="F58" s="34" t="s">
        <v>46</v>
      </c>
      <c r="G58" s="7" t="s">
        <v>29</v>
      </c>
      <c r="H58" s="7" t="s">
        <v>29</v>
      </c>
      <c r="I58" s="7" t="s">
        <v>29</v>
      </c>
      <c r="J58" s="7" t="s">
        <v>29</v>
      </c>
      <c r="K58" s="6">
        <v>80000</v>
      </c>
      <c r="L58" s="116">
        <f t="shared" ref="L58:L59" si="11">+E58*K58</f>
        <v>12800000</v>
      </c>
      <c r="M58" s="55"/>
      <c r="N58" s="6"/>
      <c r="O58" s="55">
        <v>9600000</v>
      </c>
      <c r="P58" s="55">
        <v>3200000</v>
      </c>
      <c r="Q58" s="9">
        <v>3200000</v>
      </c>
      <c r="R58" s="9">
        <v>3200000</v>
      </c>
      <c r="S58" s="9">
        <v>3200000</v>
      </c>
      <c r="T58" s="9">
        <v>3200000</v>
      </c>
    </row>
    <row r="59" spans="1:20" s="64" customFormat="1" x14ac:dyDescent="0.2">
      <c r="A59" s="141"/>
      <c r="B59" s="31" t="s">
        <v>111</v>
      </c>
      <c r="C59" s="56" t="s">
        <v>112</v>
      </c>
      <c r="D59" s="56" t="s">
        <v>87</v>
      </c>
      <c r="E59" s="34">
        <v>1924</v>
      </c>
      <c r="F59" s="54" t="s">
        <v>46</v>
      </c>
      <c r="G59" s="7" t="s">
        <v>29</v>
      </c>
      <c r="H59" s="7" t="s">
        <v>29</v>
      </c>
      <c r="I59" s="7" t="s">
        <v>29</v>
      </c>
      <c r="J59" s="7" t="s">
        <v>29</v>
      </c>
      <c r="K59" s="6">
        <v>119800</v>
      </c>
      <c r="L59" s="116">
        <f t="shared" si="11"/>
        <v>230495200</v>
      </c>
      <c r="M59" s="55"/>
      <c r="N59" s="6"/>
      <c r="O59" s="55"/>
      <c r="P59" s="55">
        <v>230495200</v>
      </c>
      <c r="Q59" s="9">
        <v>57623800</v>
      </c>
      <c r="R59" s="9">
        <v>57623800</v>
      </c>
      <c r="S59" s="9">
        <v>57623800</v>
      </c>
      <c r="T59" s="9">
        <v>57623800</v>
      </c>
    </row>
    <row r="60" spans="1:20" x14ac:dyDescent="0.2">
      <c r="A60" s="134" t="s">
        <v>22</v>
      </c>
      <c r="B60" s="134"/>
      <c r="C60" s="14"/>
      <c r="D60" s="14"/>
      <c r="E60" s="15"/>
      <c r="F60" s="15"/>
      <c r="G60" s="15"/>
      <c r="H60" s="15"/>
      <c r="I60" s="15"/>
      <c r="J60" s="15"/>
      <c r="K60" s="16"/>
      <c r="L60" s="18">
        <f>SUM(L57:L59)</f>
        <v>246548500</v>
      </c>
      <c r="M60" s="18">
        <f t="shared" ref="M60:T60" si="12">SUM(M57:M59)</f>
        <v>3250300</v>
      </c>
      <c r="N60" s="18">
        <f t="shared" si="12"/>
        <v>0</v>
      </c>
      <c r="O60" s="18">
        <f t="shared" si="12"/>
        <v>9600000</v>
      </c>
      <c r="P60" s="18">
        <f t="shared" si="12"/>
        <v>233695200</v>
      </c>
      <c r="Q60" s="18">
        <f t="shared" si="12"/>
        <v>61637125</v>
      </c>
      <c r="R60" s="18">
        <f t="shared" si="12"/>
        <v>61637125</v>
      </c>
      <c r="S60" s="18">
        <f t="shared" si="12"/>
        <v>61637125</v>
      </c>
      <c r="T60" s="18">
        <f t="shared" si="12"/>
        <v>61637125</v>
      </c>
    </row>
    <row r="61" spans="1:20" s="19" customFormat="1" ht="37.5" customHeight="1" x14ac:dyDescent="0.2">
      <c r="A61" s="141" t="s">
        <v>94</v>
      </c>
      <c r="B61" s="57" t="s">
        <v>98</v>
      </c>
      <c r="C61" s="56" t="s">
        <v>96</v>
      </c>
      <c r="D61" s="56" t="s">
        <v>95</v>
      </c>
      <c r="E61" s="7">
        <v>20</v>
      </c>
      <c r="F61" s="7" t="s">
        <v>46</v>
      </c>
      <c r="G61" s="7"/>
      <c r="H61" s="7"/>
      <c r="I61" s="7" t="s">
        <v>29</v>
      </c>
      <c r="J61" s="7"/>
      <c r="K61" s="6">
        <v>213882</v>
      </c>
      <c r="L61" s="55">
        <f>+E61*K61</f>
        <v>4277640</v>
      </c>
      <c r="M61" s="55"/>
      <c r="N61" s="17"/>
      <c r="O61" s="55">
        <v>4277640</v>
      </c>
      <c r="P61" s="6"/>
      <c r="Q61" s="9"/>
      <c r="R61" s="9"/>
      <c r="S61" s="55">
        <v>4277640</v>
      </c>
      <c r="T61" s="9"/>
    </row>
    <row r="62" spans="1:20" s="64" customFormat="1" ht="37.5" x14ac:dyDescent="0.2">
      <c r="A62" s="141"/>
      <c r="B62" s="57" t="s">
        <v>99</v>
      </c>
      <c r="C62" s="56" t="s">
        <v>96</v>
      </c>
      <c r="D62" s="56" t="s">
        <v>95</v>
      </c>
      <c r="E62" s="7">
        <v>50</v>
      </c>
      <c r="F62" s="7" t="s">
        <v>46</v>
      </c>
      <c r="G62" s="7" t="s">
        <v>29</v>
      </c>
      <c r="H62" s="7" t="s">
        <v>29</v>
      </c>
      <c r="I62" s="7" t="s">
        <v>29</v>
      </c>
      <c r="J62" s="7"/>
      <c r="K62" s="6">
        <v>152925</v>
      </c>
      <c r="L62" s="55">
        <f t="shared" ref="L62:L63" si="13">+E62*K62</f>
        <v>7646250</v>
      </c>
      <c r="M62" s="55"/>
      <c r="N62" s="17"/>
      <c r="O62" s="17"/>
      <c r="P62" s="55">
        <v>7646250</v>
      </c>
      <c r="Q62" s="9">
        <v>2548750</v>
      </c>
      <c r="R62" s="9">
        <v>2548750</v>
      </c>
      <c r="S62" s="9">
        <v>2548750</v>
      </c>
      <c r="T62" s="9"/>
    </row>
    <row r="63" spans="1:20" s="19" customFormat="1" x14ac:dyDescent="0.2">
      <c r="A63" s="141"/>
      <c r="B63" s="101" t="s">
        <v>137</v>
      </c>
      <c r="C63" s="56" t="s">
        <v>97</v>
      </c>
      <c r="D63" s="56" t="s">
        <v>95</v>
      </c>
      <c r="E63" s="7">
        <v>1</v>
      </c>
      <c r="F63" s="7" t="s">
        <v>46</v>
      </c>
      <c r="G63" s="7"/>
      <c r="H63" s="7"/>
      <c r="I63" s="7" t="s">
        <v>29</v>
      </c>
      <c r="J63" s="7" t="s">
        <v>29</v>
      </c>
      <c r="K63" s="6">
        <v>400000</v>
      </c>
      <c r="L63" s="55">
        <f t="shared" si="13"/>
        <v>400000</v>
      </c>
      <c r="M63" s="55">
        <v>400000</v>
      </c>
      <c r="N63" s="17"/>
      <c r="O63" s="17"/>
      <c r="P63" s="6"/>
      <c r="Q63" s="9"/>
      <c r="R63" s="9"/>
      <c r="S63" s="9">
        <v>200000</v>
      </c>
      <c r="T63" s="9">
        <v>200000</v>
      </c>
    </row>
    <row r="64" spans="1:20" x14ac:dyDescent="0.2">
      <c r="A64" s="134" t="s">
        <v>23</v>
      </c>
      <c r="B64" s="134"/>
      <c r="C64" s="14"/>
      <c r="D64" s="14"/>
      <c r="E64" s="15"/>
      <c r="F64" s="15"/>
      <c r="G64" s="15"/>
      <c r="H64" s="15"/>
      <c r="I64" s="15"/>
      <c r="J64" s="15"/>
      <c r="K64" s="16"/>
      <c r="L64" s="18">
        <f>SUM(L61:L63)</f>
        <v>12323890</v>
      </c>
      <c r="M64" s="18">
        <f t="shared" ref="M64:T64" si="14">SUM(M61:M63)</f>
        <v>400000</v>
      </c>
      <c r="N64" s="18">
        <f t="shared" si="14"/>
        <v>0</v>
      </c>
      <c r="O64" s="18">
        <f t="shared" si="14"/>
        <v>4277640</v>
      </c>
      <c r="P64" s="18">
        <f t="shared" si="14"/>
        <v>7646250</v>
      </c>
      <c r="Q64" s="18">
        <f t="shared" si="14"/>
        <v>2548750</v>
      </c>
      <c r="R64" s="18">
        <f t="shared" si="14"/>
        <v>2548750</v>
      </c>
      <c r="S64" s="18">
        <f t="shared" si="14"/>
        <v>7026390</v>
      </c>
      <c r="T64" s="18">
        <f t="shared" si="14"/>
        <v>200000</v>
      </c>
    </row>
    <row r="65" spans="1:20" ht="33.6" customHeight="1" x14ac:dyDescent="0.25">
      <c r="A65" s="136" t="s">
        <v>6</v>
      </c>
      <c r="B65" s="136"/>
      <c r="C65" s="58"/>
      <c r="D65" s="58"/>
      <c r="E65" s="59"/>
      <c r="F65" s="59"/>
      <c r="G65" s="59"/>
      <c r="H65" s="59"/>
      <c r="I65" s="59"/>
      <c r="J65" s="59"/>
      <c r="K65" s="60"/>
      <c r="L65" s="66">
        <f>L64+L60+L56+L50+L37+L35+L31+L20+L14</f>
        <v>915795914</v>
      </c>
      <c r="M65" s="67">
        <f>M64+M60+M56+M50+M37+M35+M31+M20+M14</f>
        <v>58065048</v>
      </c>
      <c r="N65" s="68">
        <f>N35+N56+N60</f>
        <v>21600000</v>
      </c>
      <c r="O65" s="69">
        <f>O64+O60+O56</f>
        <v>85927640</v>
      </c>
      <c r="P65" s="70">
        <f>P64+P60+P56+P50+P35+P31+P20+P14</f>
        <v>749484125</v>
      </c>
      <c r="Q65" s="60">
        <f>Q56+Q50+Q35+Q31</f>
        <v>30766439</v>
      </c>
      <c r="R65" s="60">
        <f>R60+R56+R50+R35+R31</f>
        <v>108492971</v>
      </c>
      <c r="S65" s="60">
        <f>S64+S60+S56+S50+S37+S35+S31+S14</f>
        <v>146985250</v>
      </c>
      <c r="T65" s="60">
        <f>T64+T60+T56+T50+T37+T35+T31+T20+T14</f>
        <v>510874229</v>
      </c>
    </row>
    <row r="68" spans="1:20" x14ac:dyDescent="0.2">
      <c r="A68" s="61" t="s">
        <v>149</v>
      </c>
      <c r="B68" s="117">
        <f>+L65</f>
        <v>915795914</v>
      </c>
    </row>
    <row r="69" spans="1:20" x14ac:dyDescent="0.2">
      <c r="M69" s="63" t="s">
        <v>118</v>
      </c>
    </row>
    <row r="70" spans="1:20" x14ac:dyDescent="0.2">
      <c r="A70" s="61" t="s">
        <v>147</v>
      </c>
      <c r="B70" s="117">
        <f>+M65</f>
        <v>58065048</v>
      </c>
    </row>
    <row r="71" spans="1:20" x14ac:dyDescent="0.2">
      <c r="N71" s="63" t="s">
        <v>104</v>
      </c>
    </row>
    <row r="72" spans="1:20" ht="74.25" x14ac:dyDescent="0.2">
      <c r="A72" s="118" t="s">
        <v>141</v>
      </c>
      <c r="B72" s="119">
        <f>+N65</f>
        <v>21600000</v>
      </c>
    </row>
    <row r="74" spans="1:20" x14ac:dyDescent="0.2">
      <c r="A74" s="61" t="s">
        <v>150</v>
      </c>
      <c r="B74" s="119">
        <f>+O65</f>
        <v>85927640</v>
      </c>
    </row>
    <row r="76" spans="1:20" x14ac:dyDescent="0.2">
      <c r="A76" s="61" t="s">
        <v>151</v>
      </c>
      <c r="B76" s="119">
        <f>+P65</f>
        <v>749484125</v>
      </c>
    </row>
  </sheetData>
  <mergeCells count="28">
    <mergeCell ref="A60:B60"/>
    <mergeCell ref="A61:A63"/>
    <mergeCell ref="A64:B64"/>
    <mergeCell ref="A65:B65"/>
    <mergeCell ref="A37:B37"/>
    <mergeCell ref="A38:A49"/>
    <mergeCell ref="A50:B50"/>
    <mergeCell ref="A51:A55"/>
    <mergeCell ref="A56:B56"/>
    <mergeCell ref="A57:A59"/>
    <mergeCell ref="A32:A34"/>
    <mergeCell ref="G8:J8"/>
    <mergeCell ref="K8:K9"/>
    <mergeCell ref="L8:L9"/>
    <mergeCell ref="M8:P8"/>
    <mergeCell ref="A14:B14"/>
    <mergeCell ref="A15:A19"/>
    <mergeCell ref="A20:B20"/>
    <mergeCell ref="A21:A30"/>
    <mergeCell ref="A31:B31"/>
    <mergeCell ref="Q8:T8"/>
    <mergeCell ref="A10:A13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PIA 23 CR MOKKO</vt:lpstr>
      <vt:lpstr>PIA 23 CR MOKKO CORRIGE</vt:lpstr>
      <vt:lpstr>PIA 23 CR MOKKO CORRIGE!Zone_d_impression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Yahaya Guetche</dc:creator>
  <cp:lastModifiedBy>HP</cp:lastModifiedBy>
  <cp:lastPrinted>2023-08-11T10:16:40Z</cp:lastPrinted>
  <dcterms:created xsi:type="dcterms:W3CDTF">2017-07-12T12:00:27Z</dcterms:created>
  <dcterms:modified xsi:type="dcterms:W3CDTF">2023-08-11T10:19:43Z</dcterms:modified>
</cp:coreProperties>
</file>